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__ZAMĚSTNANCI\Novák Josef\akce_dokumentace\MK_Ka-6_Svatopluka Čecha\vstupní podklady\2019_0515_podklady od projektanta\rozpočty\rozpočet\zadání\"/>
    </mc:Choice>
  </mc:AlternateContent>
  <bookViews>
    <workbookView xWindow="0" yWindow="0" windowWidth="28800" windowHeight="11700" activeTab="2"/>
  </bookViews>
  <sheets>
    <sheet name="3E_Rekapitulace stavby" sheetId="1" r:id="rId1"/>
    <sheet name="3E_101 - Soupis prací - Komu..." sheetId="2" r:id="rId2"/>
    <sheet name="3E_VON - Soupis prací - Vedl..." sheetId="3" r:id="rId3"/>
  </sheets>
  <definedNames>
    <definedName name="_xlnm._FilterDatabase" localSheetId="1" hidden="1">'3E_101 - Soupis prací - Komu...'!$C$141:$K$354</definedName>
    <definedName name="_xlnm._FilterDatabase" localSheetId="2" hidden="1">'3E_VON - Soupis prací - Vedl...'!$C$123:$K$151</definedName>
    <definedName name="_xlnm.Print_Titles" localSheetId="1">'3E_101 - Soupis prací - Komu...'!$141:$141</definedName>
    <definedName name="_xlnm.Print_Titles" localSheetId="0">'3E_Rekapitulace stavby'!$92:$92</definedName>
    <definedName name="_xlnm.Print_Titles" localSheetId="2">'3E_VON - Soupis prací - Vedl...'!$123:$123</definedName>
    <definedName name="_xlnm.Print_Area" localSheetId="1">'3E_101 - Soupis prací - Komu...'!$C$4:$J$41,'3E_101 - Soupis prací - Komu...'!$C$50:$J$76,'3E_101 - Soupis prací - Komu...'!$C$82:$J$121,'3E_101 - Soupis prací - Komu...'!$C$127:$K$354</definedName>
    <definedName name="_xlnm.Print_Area" localSheetId="0">'3E_Rekapitulace stavby'!$D$4:$AO$76,'3E_Rekapitulace stavby'!$C$82:$AQ$99</definedName>
    <definedName name="_xlnm.Print_Area" localSheetId="2">'3E_VON - Soupis prací - Vedl...'!$C$4:$J$41,'3E_VON - Soupis prací - Vedl...'!$C$50:$J$76,'3E_VON - Soupis prací - Vedl...'!$C$82:$J$103,'3E_VON - Soupis prací - Vedl...'!$C$109:$K$151</definedName>
  </definedNames>
  <calcPr calcId="162913"/>
</workbook>
</file>

<file path=xl/calcChain.xml><?xml version="1.0" encoding="utf-8"?>
<calcChain xmlns="http://schemas.openxmlformats.org/spreadsheetml/2006/main">
  <c r="J39" i="3" l="1"/>
  <c r="J38" i="3"/>
  <c r="AY98" i="1" s="1"/>
  <c r="J37" i="3"/>
  <c r="AX98" i="1" s="1"/>
  <c r="BI150" i="3"/>
  <c r="BH150" i="3"/>
  <c r="BG150" i="3"/>
  <c r="BF150" i="3"/>
  <c r="T150" i="3"/>
  <c r="R150" i="3"/>
  <c r="P150" i="3"/>
  <c r="BK150" i="3"/>
  <c r="J150" i="3"/>
  <c r="BE150" i="3" s="1"/>
  <c r="BI148" i="3"/>
  <c r="BH148" i="3"/>
  <c r="BG148" i="3"/>
  <c r="BF148" i="3"/>
  <c r="T148" i="3"/>
  <c r="R148" i="3"/>
  <c r="P148" i="3"/>
  <c r="BK148" i="3"/>
  <c r="J148" i="3"/>
  <c r="BE148" i="3" s="1"/>
  <c r="BI145" i="3"/>
  <c r="BH145" i="3"/>
  <c r="BG145" i="3"/>
  <c r="BF145" i="3"/>
  <c r="T145" i="3"/>
  <c r="R145" i="3"/>
  <c r="P145" i="3"/>
  <c r="BK145" i="3"/>
  <c r="J145" i="3"/>
  <c r="BE145" i="3" s="1"/>
  <c r="BI142" i="3"/>
  <c r="BH142" i="3"/>
  <c r="BG142" i="3"/>
  <c r="BF142" i="3"/>
  <c r="T142" i="3"/>
  <c r="R142" i="3"/>
  <c r="P142" i="3"/>
  <c r="BK142" i="3"/>
  <c r="J142" i="3"/>
  <c r="BE142" i="3" s="1"/>
  <c r="BI139" i="3"/>
  <c r="BH139" i="3"/>
  <c r="BG139" i="3"/>
  <c r="BF139" i="3"/>
  <c r="T139" i="3"/>
  <c r="R139" i="3"/>
  <c r="P139" i="3"/>
  <c r="BK139" i="3"/>
  <c r="J139" i="3"/>
  <c r="BE139" i="3" s="1"/>
  <c r="BI136" i="3"/>
  <c r="BH136" i="3"/>
  <c r="BG136" i="3"/>
  <c r="BF136" i="3"/>
  <c r="T136" i="3"/>
  <c r="R136" i="3"/>
  <c r="R135" i="3"/>
  <c r="R134" i="3" s="1"/>
  <c r="P136" i="3"/>
  <c r="BK136" i="3"/>
  <c r="BK135" i="3"/>
  <c r="J135" i="3" s="1"/>
  <c r="J102" i="3" s="1"/>
  <c r="J136" i="3"/>
  <c r="BE136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7" i="3"/>
  <c r="F39" i="3" s="1"/>
  <c r="BD98" i="1" s="1"/>
  <c r="BD97" i="1" s="1"/>
  <c r="BH127" i="3"/>
  <c r="F38" i="3"/>
  <c r="BC98" i="1" s="1"/>
  <c r="BG127" i="3"/>
  <c r="F37" i="3" s="1"/>
  <c r="BB98" i="1" s="1"/>
  <c r="BB97" i="1" s="1"/>
  <c r="AX97" i="1" s="1"/>
  <c r="BF127" i="3"/>
  <c r="J36" i="3"/>
  <c r="AW98" i="1" s="1"/>
  <c r="F36" i="3"/>
  <c r="BA98" i="1" s="1"/>
  <c r="T127" i="3"/>
  <c r="R127" i="3"/>
  <c r="R126" i="3" s="1"/>
  <c r="R125" i="3"/>
  <c r="R124" i="3" s="1"/>
  <c r="P127" i="3"/>
  <c r="BK127" i="3"/>
  <c r="BK126" i="3"/>
  <c r="J126" i="3" s="1"/>
  <c r="J100" i="3" s="1"/>
  <c r="BK125" i="3"/>
  <c r="J125" i="3" s="1"/>
  <c r="J127" i="3"/>
  <c r="BE127" i="3"/>
  <c r="J99" i="3"/>
  <c r="J121" i="3"/>
  <c r="J120" i="3"/>
  <c r="F120" i="3"/>
  <c r="F118" i="3"/>
  <c r="E116" i="3"/>
  <c r="J94" i="3"/>
  <c r="J93" i="3"/>
  <c r="F93" i="3"/>
  <c r="F91" i="3"/>
  <c r="E89" i="3"/>
  <c r="J20" i="3"/>
  <c r="E20" i="3"/>
  <c r="F121" i="3"/>
  <c r="F94" i="3"/>
  <c r="J19" i="3"/>
  <c r="J14" i="3"/>
  <c r="J118" i="3"/>
  <c r="J91" i="3"/>
  <c r="E7" i="3"/>
  <c r="E112" i="3" s="1"/>
  <c r="E85" i="3"/>
  <c r="J39" i="2"/>
  <c r="J38" i="2"/>
  <c r="AY96" i="1" s="1"/>
  <c r="J37" i="2"/>
  <c r="AX96" i="1" s="1"/>
  <c r="BI354" i="2"/>
  <c r="BH354" i="2"/>
  <c r="BG354" i="2"/>
  <c r="BF354" i="2"/>
  <c r="T354" i="2"/>
  <c r="T353" i="2" s="1"/>
  <c r="R354" i="2"/>
  <c r="R353" i="2" s="1"/>
  <c r="P354" i="2"/>
  <c r="P353" i="2" s="1"/>
  <c r="BK354" i="2"/>
  <c r="BK353" i="2" s="1"/>
  <c r="J353" i="2"/>
  <c r="J120" i="2" s="1"/>
  <c r="J354" i="2"/>
  <c r="BE354" i="2"/>
  <c r="BI351" i="2"/>
  <c r="BH351" i="2"/>
  <c r="BG351" i="2"/>
  <c r="BF351" i="2"/>
  <c r="T351" i="2"/>
  <c r="R351" i="2"/>
  <c r="P351" i="2"/>
  <c r="BK351" i="2"/>
  <c r="J351" i="2"/>
  <c r="BE351" i="2" s="1"/>
  <c r="BI349" i="2"/>
  <c r="BH349" i="2"/>
  <c r="BG349" i="2"/>
  <c r="BF349" i="2"/>
  <c r="T349" i="2"/>
  <c r="R349" i="2"/>
  <c r="P349" i="2"/>
  <c r="BK349" i="2"/>
  <c r="J349" i="2"/>
  <c r="BE349" i="2" s="1"/>
  <c r="BI347" i="2"/>
  <c r="BH347" i="2"/>
  <c r="BG347" i="2"/>
  <c r="BF347" i="2"/>
  <c r="T347" i="2"/>
  <c r="R347" i="2"/>
  <c r="P347" i="2"/>
  <c r="BK347" i="2"/>
  <c r="J347" i="2"/>
  <c r="BE347" i="2" s="1"/>
  <c r="BI345" i="2"/>
  <c r="BH345" i="2"/>
  <c r="BG345" i="2"/>
  <c r="BF345" i="2"/>
  <c r="T345" i="2"/>
  <c r="R345" i="2"/>
  <c r="P345" i="2"/>
  <c r="BK345" i="2"/>
  <c r="J345" i="2"/>
  <c r="BE345" i="2" s="1"/>
  <c r="BI343" i="2"/>
  <c r="BH343" i="2"/>
  <c r="BG343" i="2"/>
  <c r="BF343" i="2"/>
  <c r="T343" i="2"/>
  <c r="R343" i="2"/>
  <c r="P343" i="2"/>
  <c r="BK343" i="2"/>
  <c r="J343" i="2"/>
  <c r="BE343" i="2" s="1"/>
  <c r="BI341" i="2"/>
  <c r="BH341" i="2"/>
  <c r="BG341" i="2"/>
  <c r="BF341" i="2"/>
  <c r="T341" i="2"/>
  <c r="T340" i="2" s="1"/>
  <c r="R341" i="2"/>
  <c r="R340" i="2" s="1"/>
  <c r="P341" i="2"/>
  <c r="P340" i="2" s="1"/>
  <c r="BK341" i="2"/>
  <c r="BK340" i="2" s="1"/>
  <c r="J340" i="2"/>
  <c r="J119" i="2" s="1"/>
  <c r="J341" i="2"/>
  <c r="BE341" i="2"/>
  <c r="BI338" i="2"/>
  <c r="BH338" i="2"/>
  <c r="BG338" i="2"/>
  <c r="BF338" i="2"/>
  <c r="T338" i="2"/>
  <c r="T337" i="2" s="1"/>
  <c r="R338" i="2"/>
  <c r="R337" i="2" s="1"/>
  <c r="P338" i="2"/>
  <c r="P337" i="2" s="1"/>
  <c r="BK338" i="2"/>
  <c r="BK337" i="2" s="1"/>
  <c r="J337" i="2" s="1"/>
  <c r="J118" i="2" s="1"/>
  <c r="J338" i="2"/>
  <c r="BE338" i="2"/>
  <c r="BI335" i="2"/>
  <c r="BH335" i="2"/>
  <c r="BG335" i="2"/>
  <c r="BF335" i="2"/>
  <c r="T335" i="2"/>
  <c r="R335" i="2"/>
  <c r="P335" i="2"/>
  <c r="BK335" i="2"/>
  <c r="J335" i="2"/>
  <c r="BE335" i="2" s="1"/>
  <c r="BI333" i="2"/>
  <c r="BH333" i="2"/>
  <c r="BG333" i="2"/>
  <c r="BF333" i="2"/>
  <c r="T333" i="2"/>
  <c r="R333" i="2"/>
  <c r="P333" i="2"/>
  <c r="BK333" i="2"/>
  <c r="J333" i="2"/>
  <c r="BE333" i="2" s="1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R328" i="2"/>
  <c r="P328" i="2"/>
  <c r="BK328" i="2"/>
  <c r="J328" i="2"/>
  <c r="BE328" i="2" s="1"/>
  <c r="BI325" i="2"/>
  <c r="BH325" i="2"/>
  <c r="BG325" i="2"/>
  <c r="BF325" i="2"/>
  <c r="T325" i="2"/>
  <c r="R325" i="2"/>
  <c r="P325" i="2"/>
  <c r="BK325" i="2"/>
  <c r="J325" i="2"/>
  <c r="BE325" i="2" s="1"/>
  <c r="BI323" i="2"/>
  <c r="BH323" i="2"/>
  <c r="BG323" i="2"/>
  <c r="BF323" i="2"/>
  <c r="T323" i="2"/>
  <c r="R323" i="2"/>
  <c r="P323" i="2"/>
  <c r="BK323" i="2"/>
  <c r="J323" i="2"/>
  <c r="BE323" i="2" s="1"/>
  <c r="BI321" i="2"/>
  <c r="BH321" i="2"/>
  <c r="BG321" i="2"/>
  <c r="BF321" i="2"/>
  <c r="T321" i="2"/>
  <c r="R321" i="2"/>
  <c r="P321" i="2"/>
  <c r="BK321" i="2"/>
  <c r="J321" i="2"/>
  <c r="BE321" i="2" s="1"/>
  <c r="BI319" i="2"/>
  <c r="BH319" i="2"/>
  <c r="BG319" i="2"/>
  <c r="BF319" i="2"/>
  <c r="T319" i="2"/>
  <c r="R319" i="2"/>
  <c r="P319" i="2"/>
  <c r="BK319" i="2"/>
  <c r="J319" i="2"/>
  <c r="BE319" i="2" s="1"/>
  <c r="BI312" i="2"/>
  <c r="BH312" i="2"/>
  <c r="BG312" i="2"/>
  <c r="BF312" i="2"/>
  <c r="T312" i="2"/>
  <c r="R312" i="2"/>
  <c r="P312" i="2"/>
  <c r="BK312" i="2"/>
  <c r="J312" i="2"/>
  <c r="BE312" i="2" s="1"/>
  <c r="BI301" i="2"/>
  <c r="BH301" i="2"/>
  <c r="BG301" i="2"/>
  <c r="BF301" i="2"/>
  <c r="T301" i="2"/>
  <c r="R301" i="2"/>
  <c r="P301" i="2"/>
  <c r="BK301" i="2"/>
  <c r="J301" i="2"/>
  <c r="BE301" i="2" s="1"/>
  <c r="BI299" i="2"/>
  <c r="BH299" i="2"/>
  <c r="BG299" i="2"/>
  <c r="BF299" i="2"/>
  <c r="T299" i="2"/>
  <c r="R299" i="2"/>
  <c r="P299" i="2"/>
  <c r="BK299" i="2"/>
  <c r="J299" i="2"/>
  <c r="BE299" i="2" s="1"/>
  <c r="BI296" i="2"/>
  <c r="BH296" i="2"/>
  <c r="BG296" i="2"/>
  <c r="BF296" i="2"/>
  <c r="T296" i="2"/>
  <c r="R296" i="2"/>
  <c r="R295" i="2" s="1"/>
  <c r="P296" i="2"/>
  <c r="BK296" i="2"/>
  <c r="BK295" i="2" s="1"/>
  <c r="J295" i="2" s="1"/>
  <c r="J117" i="2" s="1"/>
  <c r="J296" i="2"/>
  <c r="BE296" i="2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P292" i="2"/>
  <c r="BK292" i="2"/>
  <c r="J292" i="2"/>
  <c r="BE292" i="2" s="1"/>
  <c r="BI290" i="2"/>
  <c r="BH290" i="2"/>
  <c r="BG290" i="2"/>
  <c r="BF290" i="2"/>
  <c r="T290" i="2"/>
  <c r="R290" i="2"/>
  <c r="P290" i="2"/>
  <c r="BK290" i="2"/>
  <c r="J290" i="2"/>
  <c r="BE290" i="2" s="1"/>
  <c r="BI288" i="2"/>
  <c r="BH288" i="2"/>
  <c r="BG288" i="2"/>
  <c r="BF288" i="2"/>
  <c r="T288" i="2"/>
  <c r="R288" i="2"/>
  <c r="P288" i="2"/>
  <c r="BK288" i="2"/>
  <c r="J288" i="2"/>
  <c r="BE288" i="2" s="1"/>
  <c r="BI286" i="2"/>
  <c r="BH286" i="2"/>
  <c r="BG286" i="2"/>
  <c r="BF286" i="2"/>
  <c r="T286" i="2"/>
  <c r="R286" i="2"/>
  <c r="P286" i="2"/>
  <c r="BK286" i="2"/>
  <c r="J286" i="2"/>
  <c r="BE286" i="2" s="1"/>
  <c r="BI284" i="2"/>
  <c r="BH284" i="2"/>
  <c r="BG284" i="2"/>
  <c r="BF284" i="2"/>
  <c r="T284" i="2"/>
  <c r="R284" i="2"/>
  <c r="P284" i="2"/>
  <c r="BK284" i="2"/>
  <c r="J284" i="2"/>
  <c r="BE284" i="2" s="1"/>
  <c r="BI282" i="2"/>
  <c r="BH282" i="2"/>
  <c r="BG282" i="2"/>
  <c r="BF282" i="2"/>
  <c r="T282" i="2"/>
  <c r="R282" i="2"/>
  <c r="P282" i="2"/>
  <c r="BK282" i="2"/>
  <c r="J282" i="2"/>
  <c r="BE282" i="2" s="1"/>
  <c r="BI280" i="2"/>
  <c r="BH280" i="2"/>
  <c r="BG280" i="2"/>
  <c r="BF280" i="2"/>
  <c r="T280" i="2"/>
  <c r="R280" i="2"/>
  <c r="P280" i="2"/>
  <c r="BK280" i="2"/>
  <c r="J280" i="2"/>
  <c r="BE280" i="2" s="1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T276" i="2"/>
  <c r="R276" i="2"/>
  <c r="P276" i="2"/>
  <c r="BK276" i="2"/>
  <c r="J276" i="2"/>
  <c r="BE276" i="2" s="1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T261" i="2"/>
  <c r="R262" i="2"/>
  <c r="R261" i="2"/>
  <c r="P262" i="2"/>
  <c r="P261" i="2"/>
  <c r="BK262" i="2"/>
  <c r="BK261" i="2"/>
  <c r="J261" i="2" s="1"/>
  <c r="J116" i="2" s="1"/>
  <c r="J262" i="2"/>
  <c r="BE262" i="2" s="1"/>
  <c r="BI259" i="2"/>
  <c r="BH259" i="2"/>
  <c r="BG259" i="2"/>
  <c r="BF259" i="2"/>
  <c r="T259" i="2"/>
  <c r="R259" i="2"/>
  <c r="P259" i="2"/>
  <c r="BK259" i="2"/>
  <c r="J259" i="2"/>
  <c r="BE259" i="2"/>
  <c r="BI257" i="2"/>
  <c r="BH257" i="2"/>
  <c r="BG257" i="2"/>
  <c r="BF257" i="2"/>
  <c r="T257" i="2"/>
  <c r="R257" i="2"/>
  <c r="P257" i="2"/>
  <c r="BK257" i="2"/>
  <c r="J257" i="2"/>
  <c r="BE257" i="2"/>
  <c r="BI255" i="2"/>
  <c r="BH255" i="2"/>
  <c r="BG255" i="2"/>
  <c r="BF255" i="2"/>
  <c r="T255" i="2"/>
  <c r="R255" i="2"/>
  <c r="P255" i="2"/>
  <c r="BK255" i="2"/>
  <c r="J255" i="2"/>
  <c r="BE255" i="2"/>
  <c r="BI253" i="2"/>
  <c r="BH253" i="2"/>
  <c r="BG253" i="2"/>
  <c r="BF253" i="2"/>
  <c r="T253" i="2"/>
  <c r="R253" i="2"/>
  <c r="P253" i="2"/>
  <c r="BK253" i="2"/>
  <c r="J253" i="2"/>
  <c r="BE253" i="2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T248" i="2"/>
  <c r="T247" i="2" s="1"/>
  <c r="R249" i="2"/>
  <c r="R248" i="2" s="1"/>
  <c r="R247" i="2" s="1"/>
  <c r="P249" i="2"/>
  <c r="P248" i="2"/>
  <c r="P247" i="2" s="1"/>
  <c r="BK249" i="2"/>
  <c r="BK248" i="2" s="1"/>
  <c r="J249" i="2"/>
  <c r="BE249" i="2"/>
  <c r="BI245" i="2"/>
  <c r="BH245" i="2"/>
  <c r="BG245" i="2"/>
  <c r="BF245" i="2"/>
  <c r="T245" i="2"/>
  <c r="R245" i="2"/>
  <c r="P245" i="2"/>
  <c r="BK245" i="2"/>
  <c r="J245" i="2"/>
  <c r="BE245" i="2"/>
  <c r="BI243" i="2"/>
  <c r="BH243" i="2"/>
  <c r="BG243" i="2"/>
  <c r="BF243" i="2"/>
  <c r="T243" i="2"/>
  <c r="R243" i="2"/>
  <c r="P243" i="2"/>
  <c r="BK243" i="2"/>
  <c r="J243" i="2"/>
  <c r="BE243" i="2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T238" i="2"/>
  <c r="R239" i="2"/>
  <c r="R238" i="2"/>
  <c r="P239" i="2"/>
  <c r="P238" i="2"/>
  <c r="BK239" i="2"/>
  <c r="BK238" i="2"/>
  <c r="J238" i="2" s="1"/>
  <c r="J113" i="2" s="1"/>
  <c r="J239" i="2"/>
  <c r="BE239" i="2" s="1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T233" i="2"/>
  <c r="R234" i="2"/>
  <c r="R233" i="2"/>
  <c r="P234" i="2"/>
  <c r="P233" i="2"/>
  <c r="BK234" i="2"/>
  <c r="BK233" i="2"/>
  <c r="J233" i="2" s="1"/>
  <c r="J112" i="2" s="1"/>
  <c r="J234" i="2"/>
  <c r="BE234" i="2" s="1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T228" i="2"/>
  <c r="T227" i="2" s="1"/>
  <c r="R229" i="2"/>
  <c r="R228" i="2" s="1"/>
  <c r="R227" i="2" s="1"/>
  <c r="P229" i="2"/>
  <c r="P228" i="2"/>
  <c r="P227" i="2" s="1"/>
  <c r="BK229" i="2"/>
  <c r="BK228" i="2" s="1"/>
  <c r="J229" i="2"/>
  <c r="BE229" i="2"/>
  <c r="BI225" i="2"/>
  <c r="BH225" i="2"/>
  <c r="BG225" i="2"/>
  <c r="BF225" i="2"/>
  <c r="T225" i="2"/>
  <c r="T224" i="2"/>
  <c r="T223" i="2" s="1"/>
  <c r="R225" i="2"/>
  <c r="R224" i="2" s="1"/>
  <c r="R223" i="2" s="1"/>
  <c r="P225" i="2"/>
  <c r="P224" i="2"/>
  <c r="P223" i="2" s="1"/>
  <c r="BK225" i="2"/>
  <c r="BK224" i="2" s="1"/>
  <c r="J225" i="2"/>
  <c r="BE225" i="2"/>
  <c r="BI220" i="2"/>
  <c r="BH220" i="2"/>
  <c r="BG220" i="2"/>
  <c r="BF220" i="2"/>
  <c r="T220" i="2"/>
  <c r="T219" i="2"/>
  <c r="R220" i="2"/>
  <c r="R219" i="2"/>
  <c r="P220" i="2"/>
  <c r="P219" i="2"/>
  <c r="BK220" i="2"/>
  <c r="BK219" i="2"/>
  <c r="J219" i="2" s="1"/>
  <c r="J107" i="2" s="1"/>
  <c r="J220" i="2"/>
  <c r="BE220" i="2" s="1"/>
  <c r="BI217" i="2"/>
  <c r="BH217" i="2"/>
  <c r="BG217" i="2"/>
  <c r="BF217" i="2"/>
  <c r="T217" i="2"/>
  <c r="R217" i="2"/>
  <c r="P217" i="2"/>
  <c r="BK217" i="2"/>
  <c r="J217" i="2"/>
  <c r="BE217" i="2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J209" i="2"/>
  <c r="BE209" i="2"/>
  <c r="BI207" i="2"/>
  <c r="BH207" i="2"/>
  <c r="BG207" i="2"/>
  <c r="BF207" i="2"/>
  <c r="T207" i="2"/>
  <c r="R207" i="2"/>
  <c r="P207" i="2"/>
  <c r="BK207" i="2"/>
  <c r="J207" i="2"/>
  <c r="BE207" i="2"/>
  <c r="BI205" i="2"/>
  <c r="BH205" i="2"/>
  <c r="BG205" i="2"/>
  <c r="BF205" i="2"/>
  <c r="T205" i="2"/>
  <c r="T204" i="2"/>
  <c r="R205" i="2"/>
  <c r="R204" i="2"/>
  <c r="P205" i="2"/>
  <c r="P204" i="2"/>
  <c r="BK205" i="2"/>
  <c r="BK204" i="2"/>
  <c r="J204" i="2" s="1"/>
  <c r="J106" i="2" s="1"/>
  <c r="J205" i="2"/>
  <c r="BE205" i="2" s="1"/>
  <c r="BI202" i="2"/>
  <c r="BH202" i="2"/>
  <c r="BG202" i="2"/>
  <c r="BF202" i="2"/>
  <c r="T202" i="2"/>
  <c r="R202" i="2"/>
  <c r="P202" i="2"/>
  <c r="BK202" i="2"/>
  <c r="J202" i="2"/>
  <c r="BE202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T191" i="2"/>
  <c r="R192" i="2"/>
  <c r="R191" i="2"/>
  <c r="P192" i="2"/>
  <c r="P191" i="2"/>
  <c r="BK192" i="2"/>
  <c r="BK191" i="2"/>
  <c r="J191" i="2" s="1"/>
  <c r="J105" i="2" s="1"/>
  <c r="J192" i="2"/>
  <c r="BE192" i="2" s="1"/>
  <c r="BI187" i="2"/>
  <c r="BH187" i="2"/>
  <c r="BG187" i="2"/>
  <c r="BF187" i="2"/>
  <c r="T187" i="2"/>
  <c r="T186" i="2"/>
  <c r="R187" i="2"/>
  <c r="R186" i="2"/>
  <c r="P187" i="2"/>
  <c r="P186" i="2"/>
  <c r="BK187" i="2"/>
  <c r="BK186" i="2"/>
  <c r="J186" i="2" s="1"/>
  <c r="J104" i="2" s="1"/>
  <c r="J187" i="2"/>
  <c r="BE187" i="2" s="1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T173" i="2"/>
  <c r="R174" i="2"/>
  <c r="R173" i="2"/>
  <c r="P174" i="2"/>
  <c r="P173" i="2"/>
  <c r="BK174" i="2"/>
  <c r="BK173" i="2"/>
  <c r="J173" i="2" s="1"/>
  <c r="J103" i="2" s="1"/>
  <c r="J174" i="2"/>
  <c r="BE174" i="2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T163" i="2"/>
  <c r="R164" i="2"/>
  <c r="R163" i="2"/>
  <c r="P164" i="2"/>
  <c r="P163" i="2"/>
  <c r="BK164" i="2"/>
  <c r="BK163" i="2"/>
  <c r="J163" i="2" s="1"/>
  <c r="J102" i="2" s="1"/>
  <c r="J164" i="2"/>
  <c r="BE164" i="2" s="1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F39" i="2"/>
  <c r="BD96" i="1" s="1"/>
  <c r="BD95" i="1" s="1"/>
  <c r="BD94" i="1" s="1"/>
  <c r="W33" i="1" s="1"/>
  <c r="BH146" i="2"/>
  <c r="F38" i="2" s="1"/>
  <c r="BC96" i="1" s="1"/>
  <c r="BC95" i="1" s="1"/>
  <c r="BG146" i="2"/>
  <c r="F37" i="2"/>
  <c r="BB96" i="1" s="1"/>
  <c r="BB95" i="1" s="1"/>
  <c r="BF146" i="2"/>
  <c r="J36" i="2" s="1"/>
  <c r="AW96" i="1" s="1"/>
  <c r="T146" i="2"/>
  <c r="T145" i="2"/>
  <c r="T144" i="2" s="1"/>
  <c r="R146" i="2"/>
  <c r="R145" i="2" s="1"/>
  <c r="R144" i="2" s="1"/>
  <c r="R143" i="2" s="1"/>
  <c r="R142" i="2" s="1"/>
  <c r="P146" i="2"/>
  <c r="P145" i="2"/>
  <c r="P144" i="2" s="1"/>
  <c r="BK146" i="2"/>
  <c r="BK145" i="2"/>
  <c r="J145" i="2" s="1"/>
  <c r="J101" i="2" s="1"/>
  <c r="BK144" i="2"/>
  <c r="J144" i="2" s="1"/>
  <c r="J100" i="2" s="1"/>
  <c r="J146" i="2"/>
  <c r="BE146" i="2"/>
  <c r="J35" i="2" s="1"/>
  <c r="AV96" i="1" s="1"/>
  <c r="AT96" i="1" s="1"/>
  <c r="J139" i="2"/>
  <c r="J138" i="2"/>
  <c r="F138" i="2"/>
  <c r="F136" i="2"/>
  <c r="E134" i="2"/>
  <c r="J94" i="2"/>
  <c r="J93" i="2"/>
  <c r="F93" i="2"/>
  <c r="F91" i="2"/>
  <c r="E89" i="2"/>
  <c r="J20" i="2"/>
  <c r="E20" i="2"/>
  <c r="F139" i="2" s="1"/>
  <c r="J19" i="2"/>
  <c r="J14" i="2"/>
  <c r="J136" i="2" s="1"/>
  <c r="J91" i="2"/>
  <c r="E7" i="2"/>
  <c r="E130" i="2"/>
  <c r="E85" i="2"/>
  <c r="BC97" i="1"/>
  <c r="BA97" i="1"/>
  <c r="AY97" i="1"/>
  <c r="AW97" i="1"/>
  <c r="AS97" i="1"/>
  <c r="AS95" i="1"/>
  <c r="AS94" i="1"/>
  <c r="L90" i="1"/>
  <c r="AM90" i="1"/>
  <c r="AM89" i="1"/>
  <c r="L89" i="1"/>
  <c r="AM87" i="1"/>
  <c r="L87" i="1"/>
  <c r="L85" i="1"/>
  <c r="L84" i="1"/>
  <c r="AX95" i="1" l="1"/>
  <c r="BB94" i="1"/>
  <c r="AY95" i="1"/>
  <c r="BC94" i="1"/>
  <c r="BK223" i="2"/>
  <c r="J223" i="2" s="1"/>
  <c r="J108" i="2" s="1"/>
  <c r="J224" i="2"/>
  <c r="J109" i="2" s="1"/>
  <c r="BK227" i="2"/>
  <c r="J227" i="2" s="1"/>
  <c r="J110" i="2" s="1"/>
  <c r="J228" i="2"/>
  <c r="J111" i="2" s="1"/>
  <c r="BK247" i="2"/>
  <c r="J247" i="2" s="1"/>
  <c r="J114" i="2" s="1"/>
  <c r="J248" i="2"/>
  <c r="J115" i="2" s="1"/>
  <c r="BK143" i="2"/>
  <c r="F94" i="2"/>
  <c r="F35" i="2"/>
  <c r="AZ96" i="1" s="1"/>
  <c r="AZ95" i="1" s="1"/>
  <c r="F36" i="2"/>
  <c r="BA96" i="1" s="1"/>
  <c r="BA95" i="1" s="1"/>
  <c r="P295" i="2"/>
  <c r="P143" i="2" s="1"/>
  <c r="P142" i="2" s="1"/>
  <c r="AU96" i="1" s="1"/>
  <c r="AU95" i="1" s="1"/>
  <c r="T295" i="2"/>
  <c r="T143" i="2" s="1"/>
  <c r="T142" i="2" s="1"/>
  <c r="J35" i="3"/>
  <c r="AV98" i="1" s="1"/>
  <c r="AT98" i="1" s="1"/>
  <c r="F35" i="3"/>
  <c r="AZ98" i="1" s="1"/>
  <c r="AZ97" i="1" s="1"/>
  <c r="AV97" i="1" s="1"/>
  <c r="AT97" i="1" s="1"/>
  <c r="P126" i="3"/>
  <c r="P125" i="3" s="1"/>
  <c r="T126" i="3"/>
  <c r="T125" i="3" s="1"/>
  <c r="BK134" i="3"/>
  <c r="J134" i="3" s="1"/>
  <c r="J101" i="3" s="1"/>
  <c r="P135" i="3"/>
  <c r="P134" i="3" s="1"/>
  <c r="T135" i="3"/>
  <c r="T134" i="3" s="1"/>
  <c r="P124" i="3" l="1"/>
  <c r="AU98" i="1" s="1"/>
  <c r="AU97" i="1" s="1"/>
  <c r="AU94" i="1" s="1"/>
  <c r="AW95" i="1"/>
  <c r="BA94" i="1"/>
  <c r="T124" i="3"/>
  <c r="BK124" i="3"/>
  <c r="J124" i="3" s="1"/>
  <c r="AV95" i="1"/>
  <c r="AT95" i="1" s="1"/>
  <c r="AZ94" i="1"/>
  <c r="J143" i="2"/>
  <c r="J99" i="2" s="1"/>
  <c r="BK142" i="2"/>
  <c r="J142" i="2" s="1"/>
  <c r="W32" i="1"/>
  <c r="AY94" i="1"/>
  <c r="W31" i="1"/>
  <c r="AX94" i="1"/>
  <c r="J32" i="2" l="1"/>
  <c r="J98" i="2"/>
  <c r="W30" i="1"/>
  <c r="AW94" i="1"/>
  <c r="AK30" i="1" s="1"/>
  <c r="W29" i="1"/>
  <c r="AV94" i="1"/>
  <c r="J32" i="3"/>
  <c r="J98" i="3"/>
  <c r="AK29" i="1" l="1"/>
  <c r="AT94" i="1"/>
  <c r="J41" i="3"/>
  <c r="AG98" i="1"/>
  <c r="J41" i="2"/>
  <c r="AG96" i="1"/>
  <c r="AG95" i="1" l="1"/>
  <c r="AN96" i="1"/>
  <c r="AG97" i="1"/>
  <c r="AN97" i="1" s="1"/>
  <c r="AN98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<sst xmlns="http://schemas.openxmlformats.org/spreadsheetml/2006/main" count="3078" uniqueCount="624">
  <si>
    <t>Export Komplet</t>
  </si>
  <si>
    <t/>
  </si>
  <si>
    <t>2.0</t>
  </si>
  <si>
    <t>ZAMOK</t>
  </si>
  <si>
    <t>False</t>
  </si>
  <si>
    <t>{76a37413-2add-44b6-a854-8cff611dfadc}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</si>
  <si>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</si>
  <si>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</si>
  <si>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</si>
  <si>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</si>
  <si>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</si>
  <si>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</si>
  <si>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</si>
  <si>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</si>
  <si>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2019-003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</si>
  <si>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</si>
  <si>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</si>
  <si>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ulice Sv.Čecha v Karviné-Fryštátě, 3.část</t>
  </si>
  <si>
    <t>KSO:</t>
  </si>
  <si>
    <t>822 27 73</t>
  </si>
  <si>
    <t>CC-CZ:</t>
  </si>
  <si>
    <t>2112</t>
  </si>
  <si>
    <t>Místo:</t>
  </si>
  <si>
    <t>Karviná Fryštát</t>
  </si>
  <si>
    <t>Datum:</t>
  </si>
  <si>
    <t>16. 2. 2019</t>
  </si>
  <si>
    <t>Zadavatel:</t>
  </si>
  <si>
    <t>IČ:</t>
  </si>
  <si>
    <t>002977534</t>
  </si>
  <si>
    <t>SMK-odbor majetkový</t>
  </si>
  <si>
    <t>DIČ:</t>
  </si>
  <si>
    <t>CZ002977534</t>
  </si>
  <si>
    <t>Uchazeč:</t>
  </si>
  <si>
    <t>Vyplň údaj</t>
  </si>
  <si>
    <t>Projektant:</t>
  </si>
  <si>
    <t>47680091</t>
  </si>
  <si>
    <t>Ateliér ESO spolsr.o.,K.H.Máchy5203/33</t>
  </si>
  <si>
    <t>CZ47680091</t>
  </si>
  <si>
    <t>True</t>
  </si>
  <si>
    <t>Zpracovatel:</t>
  </si>
  <si>
    <t>Ing. Miloslav Vrána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</si>
  <si>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</si>
  <si>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</si>
  <si>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</si>
  <si>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</si>
  <si>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</si>
  <si>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</si>
  <si>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</si>
  <si>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</si>
  <si>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</si>
  <si>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</si>
  <si>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</si>
  <si>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</si>
  <si>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</si>
  <si>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</si>
  <si>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</si>
  <si>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</si>
  <si>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</si>
  <si>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</si>
  <si>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</si>
  <si>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</si>
  <si>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</si>
  <si>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</si>
  <si>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</si>
  <si>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</si>
  <si>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</si>
  <si>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</si>
  <si>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</si>
  <si>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</si>
  <si>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</si>
  <si>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</si>
  <si>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</si>
  <si>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</si>
  <si>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</si>
  <si>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</si>
  <si>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</si>
  <si>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</si>
  <si>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</si>
  <si>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</si>
  <si>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</si>
  <si>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</si>
  <si>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</si>
  <si>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</si>
  <si>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</si>
  <si>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</si>
  <si>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</si>
  <si>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101</t>
  </si>
  <si>
    <t>Komunikace</t>
  </si>
  <si>
    <t>STA</t>
  </si>
  <si>
    <t>1</t>
  </si>
  <si>
    <t>{feff5456-b4f7-49a2-96ee-834001e3909e}</t>
  </si>
  <si>
    <t>2</t>
  </si>
  <si>
    <t>/</t>
  </si>
  <si>
    <t>Soupis prací - Komunikace</t>
  </si>
  <si>
    <t>Soupis</t>
  </si>
  <si>
    <t>{3c1e88c9-b3a9-42d3-96d2-491ba2762609}</t>
  </si>
  <si>
    <t>VON</t>
  </si>
  <si>
    <t>Vedlejší a ostatní náklady</t>
  </si>
  <si>
    <t>{0834ae12-77cd-468d-a2ce-aa3b9917d930}</t>
  </si>
  <si>
    <t>Soupis prací - Vedlejší a ostatní náklady</t>
  </si>
  <si>
    <t>{99eee685-10a4-49d2-9bc6-12af6df7548d}</t>
  </si>
  <si>
    <t>KRYCÍ LIST SOUPISU PRACÍ</t>
  </si>
  <si>
    <t>Objekt:</t>
  </si>
  <si>
    <t>101 - Komunikace</t>
  </si>
  <si>
    <t>Soupis:</t>
  </si>
  <si>
    <t>101 - Soupis prací - Komunikace</t>
  </si>
  <si>
    <t>Ing. Miloslav v Karviné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</si>
  <si>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</si>
  <si>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</si>
  <si>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</si>
  <si>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</si>
  <si>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</si>
  <si>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</si>
  <si>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</si>
  <si>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</si>
  <si>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</si>
  <si>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</si>
  <si>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</si>
  <si>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</si>
  <si>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</si>
  <si>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27 - Zakládání - základy</t>
  </si>
  <si>
    <t xml:space="preserve">    4 - Vodorovné konstrukce</t>
  </si>
  <si>
    <t xml:space="preserve">      45 - Vodorovné podkladní a vedlejší konstrukce inž. staveb</t>
  </si>
  <si>
    <t xml:space="preserve">    5 - Komunikace</t>
  </si>
  <si>
    <t xml:space="preserve">      56 - Podkladní vrstvy komunikací, letišť a ploch</t>
  </si>
  <si>
    <t xml:space="preserve">      59 - Kryty pozemních komunikací, letišť a ploch dlážděných (předlažby)</t>
  </si>
  <si>
    <t xml:space="preserve">    57 - Kryty pozemních komunikací letišť a ploch z kameniva nebo živičné</t>
  </si>
  <si>
    <t xml:space="preserve">    8 - Trubní vedení</t>
  </si>
  <si>
    <t xml:space="preserve">      87 - Potrubí z trub plastických a skleněných</t>
  </si>
  <si>
    <t xml:space="preserve">    89 - Trubní vedení - ostatní konstrukce</t>
  </si>
  <si>
    <t xml:space="preserve">    91 - Doplňující konstrukce a práce pozemních komunikací, letišť a ploch</t>
  </si>
  <si>
    <t xml:space="preserve">    96 - Bourání konstrukcí</t>
  </si>
  <si>
    <t xml:space="preserve">    97 - Prorážení otvorů a ostatní bourací práce</t>
  </si>
  <si>
    <t xml:space="preserve">    99 -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</si>
  <si>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</si>
  <si>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</si>
  <si>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</si>
  <si>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</si>
  <si>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</si>
  <si>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</si>
  <si>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</si>
  <si>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</si>
  <si>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</si>
  <si>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</si>
  <si>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</si>
  <si>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</si>
  <si>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</si>
  <si>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</si>
  <si>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</si>
  <si>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</si>
  <si>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</si>
  <si>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</si>
  <si>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</si>
  <si>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</si>
  <si>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113106123</t>
  </si>
  <si>
    <t>Rozebrání dlažeb ze zámkových dlaždic komunikací pro pěší ručně</t>
  </si>
  <si>
    <t>m2</t>
  </si>
  <si>
    <t>CS ÚRS 2019 01</t>
  </si>
  <si>
    <t>4</t>
  </si>
  <si>
    <t>3</t>
  </si>
  <si>
    <t>-363964837</t>
  </si>
  <si>
    <t>VV</t>
  </si>
  <si>
    <t>Rozebrání dlažby pro předláždění</t>
  </si>
  <si>
    <t>82,4*1,5+2*2*9</t>
  </si>
  <si>
    <t>113106152</t>
  </si>
  <si>
    <t>Rozebrání dlažeb vozovek z velkých kostek s ložem ze živice ručně</t>
  </si>
  <si>
    <t>677464273</t>
  </si>
  <si>
    <t>odstranění zpomalovacího prahu ze žulových kostek</t>
  </si>
  <si>
    <t>1,2*6</t>
  </si>
  <si>
    <t>113106292</t>
  </si>
  <si>
    <t>Rozebrání vozovek ze silničních dílců spáry zalité cementovou maltou strojně pl přes 50 do 200m2</t>
  </si>
  <si>
    <t>-148908040</t>
  </si>
  <si>
    <t>vybourání stávající betonové přídlažby</t>
  </si>
  <si>
    <t>412*0,25</t>
  </si>
  <si>
    <t>113107222</t>
  </si>
  <si>
    <t>Odstranění podkladu pl přes 200 m2 z kameniva drceného tl 200 mm</t>
  </si>
  <si>
    <t>-699738681</t>
  </si>
  <si>
    <t>přípojky</t>
  </si>
  <si>
    <t>46*1*2</t>
  </si>
  <si>
    <t>5</t>
  </si>
  <si>
    <t>113154364</t>
  </si>
  <si>
    <t>Frézování živičného krytu tl 100 mm pruh š 2 m pl do 10000 m2 s překážkami v trase</t>
  </si>
  <si>
    <t>141139316</t>
  </si>
  <si>
    <t>1495</t>
  </si>
  <si>
    <t>6</t>
  </si>
  <si>
    <t>113202111</t>
  </si>
  <si>
    <t>Vytrhání obrub krajníků obrubníků stojatých</t>
  </si>
  <si>
    <t>m</t>
  </si>
  <si>
    <t>1956173368</t>
  </si>
  <si>
    <t>vybourání obrubníku</t>
  </si>
  <si>
    <t>82,4</t>
  </si>
  <si>
    <t>12</t>
  </si>
  <si>
    <t>Zemní práce - odkopávky a prokopávky</t>
  </si>
  <si>
    <t>7</t>
  </si>
  <si>
    <t>122101401</t>
  </si>
  <si>
    <t>Vykopávky v zemníku na suchu v hornině tř. 1 a 2 objem do 100 m3</t>
  </si>
  <si>
    <t>m3</t>
  </si>
  <si>
    <t>-1292883880</t>
  </si>
  <si>
    <t>135*0,1</t>
  </si>
  <si>
    <t>8</t>
  </si>
  <si>
    <t>122202201</t>
  </si>
  <si>
    <t>Odkopávky a prokopávky nezapažené pro silnice objemu do 100 m3 v hornině tř. 3</t>
  </si>
  <si>
    <t>-316177843</t>
  </si>
  <si>
    <t>9</t>
  </si>
  <si>
    <t>122202209</t>
  </si>
  <si>
    <t>Příplatek k odkopávkám a prokopávkám pro silnice v hornině tř. 3 za lepivost</t>
  </si>
  <si>
    <t>-1998948453</t>
  </si>
  <si>
    <t>5*0,5</t>
  </si>
  <si>
    <t>10</t>
  </si>
  <si>
    <t>M</t>
  </si>
  <si>
    <t>10371500</t>
  </si>
  <si>
    <t>substrát pro trávníky VL</t>
  </si>
  <si>
    <t>-439980739</t>
  </si>
  <si>
    <t>nákup ornice</t>
  </si>
  <si>
    <t>13</t>
  </si>
  <si>
    <t>Zemní práce - hloubené vykopávky</t>
  </si>
  <si>
    <t>131201101</t>
  </si>
  <si>
    <t>Hloubení jam nezapažených v hornině tř. 3 objemu do 100 m3</t>
  </si>
  <si>
    <t>1977818680</t>
  </si>
  <si>
    <t>2*2*2*9</t>
  </si>
  <si>
    <t>131201109</t>
  </si>
  <si>
    <t>Příplatek za lepivost u hloubení jam nezapažených v hornině tř. 3</t>
  </si>
  <si>
    <t>71202143</t>
  </si>
  <si>
    <t>72*0,5</t>
  </si>
  <si>
    <t>132201102</t>
  </si>
  <si>
    <t>Hloubení rýh š do 600 mm v hornině tř. 3 objemu přes 100 m3</t>
  </si>
  <si>
    <t>380392256</t>
  </si>
  <si>
    <t>82,4*0,3*0,4+412*0,4*0,4</t>
  </si>
  <si>
    <t>14</t>
  </si>
  <si>
    <t>132201109</t>
  </si>
  <si>
    <t>Příplatek za lepivost k hloubení rýh š do 600 mm v hornině tř. 3</t>
  </si>
  <si>
    <t>1540669899</t>
  </si>
  <si>
    <t>75,808*0,5</t>
  </si>
  <si>
    <t>132301201</t>
  </si>
  <si>
    <t>Hloubení rýh š do 2000 mm v hornině tř. 4 objemu do 100 m3</t>
  </si>
  <si>
    <t>1437153375</t>
  </si>
  <si>
    <t>46*1,1*1,5</t>
  </si>
  <si>
    <t>16</t>
  </si>
  <si>
    <t>132201209</t>
  </si>
  <si>
    <t>Příplatek za lepivost k hloubení rýh š do 2000 mm v hornině tř. 3</t>
  </si>
  <si>
    <t>1525709517</t>
  </si>
  <si>
    <t>75,9*0,5</t>
  </si>
  <si>
    <t>Zemní práce - přemístění výkopku</t>
  </si>
  <si>
    <t>17</t>
  </si>
  <si>
    <t>162701105</t>
  </si>
  <si>
    <t>Vodorovné přemístění do 10000 m výkopku z horniny tř. 1 až 4</t>
  </si>
  <si>
    <t>1551434302</t>
  </si>
  <si>
    <t>13,5</t>
  </si>
  <si>
    <t>5+72+75,808+75,9</t>
  </si>
  <si>
    <t>Součet</t>
  </si>
  <si>
    <t>Zemní práce - konstrukce ze zemin</t>
  </si>
  <si>
    <t>18</t>
  </si>
  <si>
    <t>171201201</t>
  </si>
  <si>
    <t>Uložení sypaniny na skládky</t>
  </si>
  <si>
    <t>-1583683308</t>
  </si>
  <si>
    <t>242,208</t>
  </si>
  <si>
    <t>19</t>
  </si>
  <si>
    <t>171201211</t>
  </si>
  <si>
    <t>Poplatek za uložení odpadu ze sypaniny na skládce (skládkovné)</t>
  </si>
  <si>
    <t>t</t>
  </si>
  <si>
    <t>-1192557005</t>
  </si>
  <si>
    <t>(242,208-13,5)*1,8</t>
  </si>
  <si>
    <t>20</t>
  </si>
  <si>
    <t>174101101</t>
  </si>
  <si>
    <t>Zásyp jam, šachet rýh nebo kolem objektů sypaninou se zhutněním</t>
  </si>
  <si>
    <t>2091597258</t>
  </si>
  <si>
    <t>72</t>
  </si>
  <si>
    <t>3,14*0,3*0,3*1,9*9*-1</t>
  </si>
  <si>
    <t>75,9</t>
  </si>
  <si>
    <t>(0,15+0,44)*46*-1</t>
  </si>
  <si>
    <t>58333674</t>
  </si>
  <si>
    <t>kamenivo těžené hrubé frakce 16/32</t>
  </si>
  <si>
    <t>2072881534</t>
  </si>
  <si>
    <t>115,928*1,8</t>
  </si>
  <si>
    <t>Zemní práce - povrchové úpravy terénu</t>
  </si>
  <si>
    <t>22</t>
  </si>
  <si>
    <t>181411131</t>
  </si>
  <si>
    <t>Založení parkového trávníku výsevem plochy do 1000 m2 v rovině a ve svahu do 1:5</t>
  </si>
  <si>
    <t>401639215</t>
  </si>
  <si>
    <t>135</t>
  </si>
  <si>
    <t>23</t>
  </si>
  <si>
    <t>005724200</t>
  </si>
  <si>
    <t>osivo směs travní parková okrasná</t>
  </si>
  <si>
    <t>kg</t>
  </si>
  <si>
    <t>-114800446</t>
  </si>
  <si>
    <t>135*0,03</t>
  </si>
  <si>
    <t>24</t>
  </si>
  <si>
    <t>181951101</t>
  </si>
  <si>
    <t>Úprava pláně v hornině tř. 1 až 4 bez zhutnění</t>
  </si>
  <si>
    <t>-609067045</t>
  </si>
  <si>
    <t>25</t>
  </si>
  <si>
    <t>181951102</t>
  </si>
  <si>
    <t>Úprava pláně v hornině tř. 1 až 4 se zhutněním</t>
  </si>
  <si>
    <t>-79440679</t>
  </si>
  <si>
    <t>49*1</t>
  </si>
  <si>
    <t>26</t>
  </si>
  <si>
    <t>183402121</t>
  </si>
  <si>
    <t>Rozrušení půdy souvislé plochy do 500 m2 hloubky do 150 mm v rovině a svahu do 1:5</t>
  </si>
  <si>
    <t>1213598054</t>
  </si>
  <si>
    <t>27</t>
  </si>
  <si>
    <t>183403111</t>
  </si>
  <si>
    <t>Obdělání půdy nakopáním na hloubku do 0,1 m v rovině a svahu do 1:5</t>
  </si>
  <si>
    <t>1744591662</t>
  </si>
  <si>
    <t>28</t>
  </si>
  <si>
    <t>183403153</t>
  </si>
  <si>
    <t>Obdělání půdy hrabáním v rovině a svahu do 1:5</t>
  </si>
  <si>
    <t>633619747</t>
  </si>
  <si>
    <t>Zakládání - základy</t>
  </si>
  <si>
    <t>29</t>
  </si>
  <si>
    <t>274316R00</t>
  </si>
  <si>
    <t>Uložení stávajících síti do chráničky, včetně dodávky chráničky, zemních prací a obetonování</t>
  </si>
  <si>
    <t>1434895712</t>
  </si>
  <si>
    <t>rezerva</t>
  </si>
  <si>
    <t>52</t>
  </si>
  <si>
    <t>Vodorovné konstrukce</t>
  </si>
  <si>
    <t>45</t>
  </si>
  <si>
    <t>Vodorovné podkladní a vedlejší konstrukce inž. staveb</t>
  </si>
  <si>
    <t>30</t>
  </si>
  <si>
    <t>451573111</t>
  </si>
  <si>
    <t>Lože pod potrubí otevřený výkop ze štěrkopísku</t>
  </si>
  <si>
    <t>-1580960699</t>
  </si>
  <si>
    <t>(0,15+0,44)*46</t>
  </si>
  <si>
    <t>56</t>
  </si>
  <si>
    <t>Podkladní vrstvy komunikací, letišť a ploch</t>
  </si>
  <si>
    <t>31</t>
  </si>
  <si>
    <t>564851111.1</t>
  </si>
  <si>
    <t>Podklad ze štěrkodrtě ŠD tl 150 mm</t>
  </si>
  <si>
    <t>-101967596</t>
  </si>
  <si>
    <t>46*1*8</t>
  </si>
  <si>
    <t>32</t>
  </si>
  <si>
    <t>565131111</t>
  </si>
  <si>
    <t>Vyrovnání povrchu dosavadních podkladů obalovaným kamenivem ACP (OK) tl 50 mm</t>
  </si>
  <si>
    <t>1946969695</t>
  </si>
  <si>
    <t>1495*0,7</t>
  </si>
  <si>
    <t>59</t>
  </si>
  <si>
    <t>Kryty pozemních komunikací, letišť a ploch dlážděných (předlažby)</t>
  </si>
  <si>
    <t>33</t>
  </si>
  <si>
    <t>596211222</t>
  </si>
  <si>
    <t>Kladení zámkové dlažby komunikací pro pěší tl 80 mm skupiny B pl do 300 m2</t>
  </si>
  <si>
    <t>1380838823</t>
  </si>
  <si>
    <t>159,6</t>
  </si>
  <si>
    <t>34</t>
  </si>
  <si>
    <t>59245297</t>
  </si>
  <si>
    <t>dlažba zámková profilová  kraj 20x14x8 cm přírodní</t>
  </si>
  <si>
    <t>1614040897</t>
  </si>
  <si>
    <t>159,6*1,01*0,3</t>
  </si>
  <si>
    <t>57</t>
  </si>
  <si>
    <t>Kryty pozemních komunikací letišť a ploch z kameniva nebo živičné</t>
  </si>
  <si>
    <t>35</t>
  </si>
  <si>
    <t>573231107</t>
  </si>
  <si>
    <t>Postřik živičný spojovací ze silniční emulze v množství 0,40 kg/m2</t>
  </si>
  <si>
    <t>1576426596</t>
  </si>
  <si>
    <t>36</t>
  </si>
  <si>
    <t>573231109</t>
  </si>
  <si>
    <t>Postřik živičný spojovací ze silniční emulze v množství 0,60 kg/m2</t>
  </si>
  <si>
    <t>-1365685042</t>
  </si>
  <si>
    <t>37</t>
  </si>
  <si>
    <t>577144121</t>
  </si>
  <si>
    <t>Asfaltový beton vrstva obrusná ACO 11 (ABS) tř. I tl 50 mm š přes 3 m z nemodifikovaného asfaltu</t>
  </si>
  <si>
    <t>-497631428</t>
  </si>
  <si>
    <t>38</t>
  </si>
  <si>
    <t>577165121</t>
  </si>
  <si>
    <t>Asfaltový beton vrstva obrusná ACO 16 (ABH) tl 70 mm š přes 3 m z nemodifikovaného asfaltu</t>
  </si>
  <si>
    <t>-1075769407</t>
  </si>
  <si>
    <t>Trubní vedení</t>
  </si>
  <si>
    <t>87</t>
  </si>
  <si>
    <t>Potrubí z trub plastických a skleněných</t>
  </si>
  <si>
    <t>39</t>
  </si>
  <si>
    <t>871350410</t>
  </si>
  <si>
    <t>Montáž kanalizačního potrubí korugovaného SN 10 z polypropylenu DN 200</t>
  </si>
  <si>
    <t>-7191142</t>
  </si>
  <si>
    <t>2+2+16+2+4+2+6+3+7+2</t>
  </si>
  <si>
    <t>40</t>
  </si>
  <si>
    <t>28614094</t>
  </si>
  <si>
    <t>trubka kanalizační žebrovaná PP vnitřní průměr 150mm, dl. 2m</t>
  </si>
  <si>
    <t>1621743327</t>
  </si>
  <si>
    <t>1+1+8+1+2+1+3+2+4+1</t>
  </si>
  <si>
    <t>41</t>
  </si>
  <si>
    <t>877310410</t>
  </si>
  <si>
    <t>Montáž kolen na kanalizačním potrubí z PP trub korugovaných DN 150</t>
  </si>
  <si>
    <t>kus</t>
  </si>
  <si>
    <t>-1034448273</t>
  </si>
  <si>
    <t>9*3</t>
  </si>
  <si>
    <t>42</t>
  </si>
  <si>
    <t>28617338</t>
  </si>
  <si>
    <t>koleno kanalizace PP KG DN 160x45°</t>
  </si>
  <si>
    <t>1576192102</t>
  </si>
  <si>
    <t>43</t>
  </si>
  <si>
    <t>877350420</t>
  </si>
  <si>
    <t>Montáž odboček na kanalizačním potrubí z PP trub korugovaných DN 200</t>
  </si>
  <si>
    <t>-258212523</t>
  </si>
  <si>
    <t>44</t>
  </si>
  <si>
    <t>28617360</t>
  </si>
  <si>
    <t>odbočka kanalizace PP korugované DN 200/160, pro KG 45°</t>
  </si>
  <si>
    <t>163594620</t>
  </si>
  <si>
    <t>89</t>
  </si>
  <si>
    <t>Trubní vedení - ostatní konstrukce</t>
  </si>
  <si>
    <t>892555R02</t>
  </si>
  <si>
    <t>Indukční smyčky pro stávající SSZ</t>
  </si>
  <si>
    <t>soubor</t>
  </si>
  <si>
    <t>1696672291</t>
  </si>
  <si>
    <t>46</t>
  </si>
  <si>
    <t>895941311</t>
  </si>
  <si>
    <t xml:space="preserve">Zřízení vpusti kanalizační uliční z betonových dílců </t>
  </si>
  <si>
    <t>-2070484114</t>
  </si>
  <si>
    <t>47</t>
  </si>
  <si>
    <t>592238200</t>
  </si>
  <si>
    <t>vpusť betonová uliční  500/290 K 29x50x5 cm</t>
  </si>
  <si>
    <t>811885967</t>
  </si>
  <si>
    <t>48</t>
  </si>
  <si>
    <t>592238210</t>
  </si>
  <si>
    <t>vpusť betonová uliční 660/180 18x66x10 cm</t>
  </si>
  <si>
    <t>700915077</t>
  </si>
  <si>
    <t>49</t>
  </si>
  <si>
    <t>592238230</t>
  </si>
  <si>
    <t>vpusť betonová uliční 500/626 D 62,6 x 49,5 x 5 cm</t>
  </si>
  <si>
    <t>-1710111103</t>
  </si>
  <si>
    <t>50</t>
  </si>
  <si>
    <t>592238240</t>
  </si>
  <si>
    <t>vpusť betonová uliční 500/590/150 V 59x50x5 cm</t>
  </si>
  <si>
    <t>142560226</t>
  </si>
  <si>
    <t>51</t>
  </si>
  <si>
    <t>899204111</t>
  </si>
  <si>
    <t>Osazení mříží litinových včetně rámů a košů na bahno hmotnosti nad 150 kg</t>
  </si>
  <si>
    <t>-848103031</t>
  </si>
  <si>
    <t>552423R01</t>
  </si>
  <si>
    <t>Koš na bláto a kaly</t>
  </si>
  <si>
    <t>ks</t>
  </si>
  <si>
    <t>1319750055</t>
  </si>
  <si>
    <t>53</t>
  </si>
  <si>
    <t>552423R00</t>
  </si>
  <si>
    <t>Mříž pro vozovku s nálevkou</t>
  </si>
  <si>
    <t>-1638450597</t>
  </si>
  <si>
    <t>54</t>
  </si>
  <si>
    <t>552421R00</t>
  </si>
  <si>
    <t>Obrubníková kanálová vpusť-rovná malá, výška vtoku 12 cm</t>
  </si>
  <si>
    <t>-144002709</t>
  </si>
  <si>
    <t>55</t>
  </si>
  <si>
    <t>899231111</t>
  </si>
  <si>
    <t>Výšková úprava uličního vstupu nebo vpusti do 200 mm zvýšením mříže</t>
  </si>
  <si>
    <t>1719219301</t>
  </si>
  <si>
    <t>899232111</t>
  </si>
  <si>
    <t>Výšková úprava uličního vstupu nebo vpusti do 200 mm snížením mříže</t>
  </si>
  <si>
    <t>-1884028655</t>
  </si>
  <si>
    <t>899331111</t>
  </si>
  <si>
    <t>Výšková úprava uličního vstupu nebo vpusti do 200 mm zvýšením poklopu</t>
  </si>
  <si>
    <t>-1086240443</t>
  </si>
  <si>
    <t>58</t>
  </si>
  <si>
    <t>899332111</t>
  </si>
  <si>
    <t>Výšková úprava uličního vstupu nebo vpusti do 200 mm snížením poklopu</t>
  </si>
  <si>
    <t>1720489214</t>
  </si>
  <si>
    <t>899431111</t>
  </si>
  <si>
    <t>Výšková úprava uličního vstupu nebo vpusti do 200 mm zvýšením krycího hrnce, šoupěte nebo hydrantu</t>
  </si>
  <si>
    <t>-1751301287</t>
  </si>
  <si>
    <t>60</t>
  </si>
  <si>
    <t>899432111</t>
  </si>
  <si>
    <t>Výšková úprava uličního vstupu nebo vpusti do 200 mm snížením krycího hrnce, šoupěte nebo hydrantu</t>
  </si>
  <si>
    <t>-1592754746</t>
  </si>
  <si>
    <t>61</t>
  </si>
  <si>
    <t>899911R00</t>
  </si>
  <si>
    <t>Navrtávka a montáž průchodky, včetně dodávky</t>
  </si>
  <si>
    <t>1313998416</t>
  </si>
  <si>
    <t>91</t>
  </si>
  <si>
    <t>Doplňující konstrukce a práce pozemních komunikací, letišť a ploch</t>
  </si>
  <si>
    <t>62</t>
  </si>
  <si>
    <t>915111112</t>
  </si>
  <si>
    <t>Vodorovné dopravní značení šířky 125 mm retroreflexní bílou barvou dělící čáry souvislé</t>
  </si>
  <si>
    <t>537121434</t>
  </si>
  <si>
    <t>V1a</t>
  </si>
  <si>
    <t>16,5+3+10,5+3+18,5+8+12+9+35+6+6+8+6</t>
  </si>
  <si>
    <t>63</t>
  </si>
  <si>
    <t>404453500</t>
  </si>
  <si>
    <t>barva na VDZ Limboroute K 835 HS bílá  bal. sud 250 kg</t>
  </si>
  <si>
    <t>-466312108</t>
  </si>
  <si>
    <t>141,5*0,125+66</t>
  </si>
  <si>
    <t>64</t>
  </si>
  <si>
    <t>915131112</t>
  </si>
  <si>
    <t>Vodorovné dopravní značení retroreflexní bílou barvou přechody pro chodce, šipky nebo symboly</t>
  </si>
  <si>
    <t>635625858</t>
  </si>
  <si>
    <t>stopčáry</t>
  </si>
  <si>
    <t>0,5*4*1</t>
  </si>
  <si>
    <t>přechod</t>
  </si>
  <si>
    <t>(4+16)*0,5*4</t>
  </si>
  <si>
    <t>V13a</t>
  </si>
  <si>
    <t>6+10</t>
  </si>
  <si>
    <t>V9a</t>
  </si>
  <si>
    <t>V17</t>
  </si>
  <si>
    <t>10*0,6</t>
  </si>
  <si>
    <t>65</t>
  </si>
  <si>
    <t>915491211</t>
  </si>
  <si>
    <t>Osazení vodícího proužku z betonových desek do betonového lože tl do 100 mm š proužku 250 mm</t>
  </si>
  <si>
    <t>-505007534</t>
  </si>
  <si>
    <t>0,6+4,6+2,6+2,4+6,5+07+31,9+1,6+31,4+12,3+6,5+17,3+15</t>
  </si>
  <si>
    <t>11,2+9,3+2,9+4,1+1,3+4,5+5,9+1,4+1,5+7,8+1,2+6,7</t>
  </si>
  <si>
    <t>8,2+10,6+4,3+9,1+3,5+7,2+4,6+8,2+4,4+37,9+24,5+5,3</t>
  </si>
  <si>
    <t>10,9+2,1+3+2,4+6,3+8,4+1,3+9,7+2,6+5,2+2,4</t>
  </si>
  <si>
    <t>1,1+1+1+1+1,8+8,7+2,2+15,6</t>
  </si>
  <si>
    <t>66</t>
  </si>
  <si>
    <t>59217036</t>
  </si>
  <si>
    <t>obrubník betonový parkový přírodní 50x8x25 cm</t>
  </si>
  <si>
    <t>-1316246407</t>
  </si>
  <si>
    <t>412*2*1,01</t>
  </si>
  <si>
    <t>67</t>
  </si>
  <si>
    <t>915611111.1</t>
  </si>
  <si>
    <t>Předznačení vodorovného liniového značení</t>
  </si>
  <si>
    <t>-1887703036</t>
  </si>
  <si>
    <t>141,5</t>
  </si>
  <si>
    <t>68</t>
  </si>
  <si>
    <t>915621111</t>
  </si>
  <si>
    <t>Předznačení vodorovného plošného značení</t>
  </si>
  <si>
    <t>1274102639</t>
  </si>
  <si>
    <t>69</t>
  </si>
  <si>
    <t>916131213</t>
  </si>
  <si>
    <t>Osazení silničního obrubníku betonového stojatého s boční opěrou do lože z betonu prostého</t>
  </si>
  <si>
    <t>-1303486166</t>
  </si>
  <si>
    <t>Obrubník 10/25-oprava poškozených obrubníků- odhad 10%</t>
  </si>
  <si>
    <t>412*0,2</t>
  </si>
  <si>
    <t>70</t>
  </si>
  <si>
    <t>59217017</t>
  </si>
  <si>
    <t>obrubník betonový chodníkový 100x10x25 cm</t>
  </si>
  <si>
    <t>1081756901</t>
  </si>
  <si>
    <t>82,4*1,01</t>
  </si>
  <si>
    <t>71</t>
  </si>
  <si>
    <t>916781111</t>
  </si>
  <si>
    <t>Zpomalovací plastový práh pro přejezdovou rychlost 30 km/h</t>
  </si>
  <si>
    <t>1826817505</t>
  </si>
  <si>
    <t xml:space="preserve">montáž </t>
  </si>
  <si>
    <t>919121122</t>
  </si>
  <si>
    <t>Těsnění spár zálivkou za studena pro komůrky š 15 mm hl 30 mm s těsnicím profilem</t>
  </si>
  <si>
    <t>1015107346</t>
  </si>
  <si>
    <t>7,6+4,1+7,8+7,2+6,4+18,4+10,4</t>
  </si>
  <si>
    <t>73</t>
  </si>
  <si>
    <t>919735111</t>
  </si>
  <si>
    <t>Řezání stávajícího živičného krytu hl do 50 mm</t>
  </si>
  <si>
    <t>-857887191</t>
  </si>
  <si>
    <t>61,9+46*2</t>
  </si>
  <si>
    <t>96</t>
  </si>
  <si>
    <t>Bourání konstrukcí</t>
  </si>
  <si>
    <t>74</t>
  </si>
  <si>
    <t>966008R00</t>
  </si>
  <si>
    <t>Vybourání stávající uliční vpusti</t>
  </si>
  <si>
    <t>-1007384823</t>
  </si>
  <si>
    <t>97</t>
  </si>
  <si>
    <t>Prorážení otvorů a ostatní bourací práce</t>
  </si>
  <si>
    <t>75</t>
  </si>
  <si>
    <t>997211511</t>
  </si>
  <si>
    <t>Vodorovná doprava suti po suchu na vzdálenost do 1 km</t>
  </si>
  <si>
    <t>-1900582920</t>
  </si>
  <si>
    <t>1306,835</t>
  </si>
  <si>
    <t>76</t>
  </si>
  <si>
    <t>997321519</t>
  </si>
  <si>
    <t>Příplatek ZKD 1km vodorovné dopravy suti a vybouraných hmot po suchu</t>
  </si>
  <si>
    <t>-1157759350</t>
  </si>
  <si>
    <t>1306,835*9</t>
  </si>
  <si>
    <t>77</t>
  </si>
  <si>
    <t>997221611</t>
  </si>
  <si>
    <t>Nakládání suti na dopravní prostředky pro vodorovnou dopravu</t>
  </si>
  <si>
    <t>1517598513</t>
  </si>
  <si>
    <t>78</t>
  </si>
  <si>
    <t>997221815</t>
  </si>
  <si>
    <t>Poplatek za uložení betonového odpadu na skládce (skládkovné)</t>
  </si>
  <si>
    <t>-1997592195</t>
  </si>
  <si>
    <t>41,496+43,775+16,892+3,636</t>
  </si>
  <si>
    <t>79</t>
  </si>
  <si>
    <t>997221845</t>
  </si>
  <si>
    <t>Poplatek za uložení odpadu z asfaltových povrchů na skládce (skládkovné)</t>
  </si>
  <si>
    <t>1227576720</t>
  </si>
  <si>
    <t>382,72</t>
  </si>
  <si>
    <t>80</t>
  </si>
  <si>
    <t>997221855</t>
  </si>
  <si>
    <t>Poplatek za uložení odpadu z kameniva na skládce (skládkovné)</t>
  </si>
  <si>
    <t>1861573198</t>
  </si>
  <si>
    <t>26,68</t>
  </si>
  <si>
    <t>99</t>
  </si>
  <si>
    <t>Přesun hmot</t>
  </si>
  <si>
    <t>81</t>
  </si>
  <si>
    <t>998225111</t>
  </si>
  <si>
    <t>Přesun hmot pro pozemní komunikace s krytem z kamene, monolitickým betonovým nebo živičným</t>
  </si>
  <si>
    <t>-349855940</t>
  </si>
  <si>
    <t>VON - Vedlejší a ostatní náklady</t>
  </si>
  <si>
    <t>VON - Soupis prací - Vedlejší a ostatní náklady</t>
  </si>
  <si>
    <t>OST - Ostatní</t>
  </si>
  <si>
    <t xml:space="preserve">    O01 - Ostatní</t>
  </si>
  <si>
    <t>VRN - Vedlejší rozpočtové náklady</t>
  </si>
  <si>
    <t xml:space="preserve">    0 - Vedlejší rozpočtové náklady</t>
  </si>
  <si>
    <t>OST</t>
  </si>
  <si>
    <t>Ostatní</t>
  </si>
  <si>
    <t>O01</t>
  </si>
  <si>
    <t>011503001</t>
  </si>
  <si>
    <t>Vytýčení stávající inženýrské sítě</t>
  </si>
  <si>
    <t>826071811</t>
  </si>
  <si>
    <t>"Vytýčení stávajících sítí</t>
  </si>
  <si>
    <t>042503001</t>
  </si>
  <si>
    <t>Dočasné dopravní opatření-návrh a projednání</t>
  </si>
  <si>
    <t>1940252700</t>
  </si>
  <si>
    <t>042503002</t>
  </si>
  <si>
    <t>Dočasné dopravní opatření - realizace</t>
  </si>
  <si>
    <t>111595365</t>
  </si>
  <si>
    <t>VRN</t>
  </si>
  <si>
    <t>Vedlejší rozpočtové náklady</t>
  </si>
  <si>
    <t>012203000.2</t>
  </si>
  <si>
    <t>Geodetické práce při provádění stavby - vytýčení stavby</t>
  </si>
  <si>
    <t>CS ÚRS 2013 01</t>
  </si>
  <si>
    <t>1024</t>
  </si>
  <si>
    <t>1706091832</t>
  </si>
  <si>
    <t xml:space="preserve">"Geodetické vytýčení stavby </t>
  </si>
  <si>
    <t>012303000.2</t>
  </si>
  <si>
    <t>Geodetické práce po výstavbě - zaměření skutečného provedení</t>
  </si>
  <si>
    <t>12048866</t>
  </si>
  <si>
    <t>"ve třech vyhotoveních</t>
  </si>
  <si>
    <t>012303001</t>
  </si>
  <si>
    <t xml:space="preserve">Geometrický plán </t>
  </si>
  <si>
    <t>-1862396765</t>
  </si>
  <si>
    <t>"Geometrický plán v šesti vyhotoveních pro vklad vecného břemene do katastru nemovitostí</t>
  </si>
  <si>
    <t>013254000</t>
  </si>
  <si>
    <t>Dokumentace skutečného provedení stavby</t>
  </si>
  <si>
    <t>1709908552</t>
  </si>
  <si>
    <t>"Ve třech vyhotoveních</t>
  </si>
  <si>
    <t>031203001</t>
  </si>
  <si>
    <t>Zařízení staveniště</t>
  </si>
  <si>
    <t>1110398356</t>
  </si>
  <si>
    <t>031203002</t>
  </si>
  <si>
    <t>Provozní vlivy</t>
  </si>
  <si>
    <t>64831471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</si>
</sst>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270"/>
      <c r="AS2" s="270"/>
      <c r="AT2" s="270"/>
      <c r="AU2" s="270"/>
      <c r="AV2" s="270"/>
      <c r="AW2" s="270"/>
      <c r="AX2" s="270"/>
      <c r="AY2" s="270"/>
      <c r="AZ2" s="270"/>
      <c r="BA2" s="270"/>
      <c r="BB2" s="270"/>
      <c r="BC2" s="270"/>
      <c r="BD2" s="270"/>
      <c r="BE2" s="270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2" t="s">
        <v>14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1"/>
      <c r="AQ5" s="21"/>
      <c r="AR5" s="19"/>
      <c r="BE5" s="261" t="s">
        <v>15</v>
      </c>
      <c r="BS5" s="16" t="s">
        <v>6</v>
      </c>
    </row>
    <row r="6" spans="1:74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4" t="s">
        <v>17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P6" s="21"/>
      <c r="AQ6" s="21"/>
      <c r="AR6" s="19"/>
      <c r="BE6" s="262"/>
      <c r="BS6" s="16" t="s">
        <v>6</v>
      </c>
    </row>
    <row r="7" spans="1:74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62"/>
      <c r="BS7" s="16" t="s">
        <v>6</v>
      </c>
    </row>
    <row r="8" spans="1:74" ht="12" customHeight="1" x14ac:dyDescent="0.2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62"/>
      <c r="BS8" s="16" t="s">
        <v>6</v>
      </c>
    </row>
    <row r="9" spans="1:74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2"/>
      <c r="BS9" s="16" t="s">
        <v>6</v>
      </c>
    </row>
    <row r="10" spans="1:74" ht="12" customHeight="1" x14ac:dyDescent="0.2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62"/>
      <c r="BS10" s="16" t="s">
        <v>6</v>
      </c>
    </row>
    <row r="11" spans="1:74" ht="18.399999999999999" customHeight="1" x14ac:dyDescent="0.2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262"/>
      <c r="BS11" s="16" t="s">
        <v>6</v>
      </c>
    </row>
    <row r="12" spans="1:74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2"/>
      <c r="BS12" s="16" t="s">
        <v>6</v>
      </c>
    </row>
    <row r="13" spans="1:74" ht="12" customHeight="1" x14ac:dyDescent="0.2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262"/>
      <c r="BS13" s="16" t="s">
        <v>6</v>
      </c>
    </row>
    <row r="14" spans="1:74" ht="12.75" x14ac:dyDescent="0.2">
      <c r="B14" s="20"/>
      <c r="C14" s="21"/>
      <c r="D14" s="21"/>
      <c r="E14" s="285" t="s">
        <v>33</v>
      </c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262"/>
      <c r="BS14" s="16" t="s">
        <v>6</v>
      </c>
    </row>
    <row r="15" spans="1:74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2"/>
      <c r="BS15" s="16" t="s">
        <v>4</v>
      </c>
    </row>
    <row r="16" spans="1:74" ht="12" customHeight="1" x14ac:dyDescent="0.2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262"/>
      <c r="BS16" s="16" t="s">
        <v>4</v>
      </c>
    </row>
    <row r="17" spans="2:71" ht="18.399999999999999" customHeight="1" x14ac:dyDescent="0.2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37</v>
      </c>
      <c r="AO17" s="21"/>
      <c r="AP17" s="21"/>
      <c r="AQ17" s="21"/>
      <c r="AR17" s="19"/>
      <c r="BE17" s="262"/>
      <c r="BS17" s="16" t="s">
        <v>38</v>
      </c>
    </row>
    <row r="18" spans="2:7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2"/>
      <c r="BS18" s="16" t="s">
        <v>6</v>
      </c>
    </row>
    <row r="19" spans="2:71" ht="12" customHeight="1" x14ac:dyDescent="0.2">
      <c r="B19" s="20"/>
      <c r="C19" s="21"/>
      <c r="D19" s="28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262"/>
      <c r="BS19" s="16" t="s">
        <v>6</v>
      </c>
    </row>
    <row r="20" spans="2:71" ht="18.399999999999999" customHeight="1" x14ac:dyDescent="0.2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1</v>
      </c>
      <c r="AO20" s="21"/>
      <c r="AP20" s="21"/>
      <c r="AQ20" s="21"/>
      <c r="AR20" s="19"/>
      <c r="BE20" s="262"/>
      <c r="BS20" s="16" t="s">
        <v>38</v>
      </c>
    </row>
    <row r="21" spans="2:7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2"/>
    </row>
    <row r="22" spans="2:71" ht="12" customHeight="1" x14ac:dyDescent="0.2">
      <c r="B22" s="20"/>
      <c r="C22" s="21"/>
      <c r="D22" s="28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2"/>
    </row>
    <row r="23" spans="2:71" ht="16.5" customHeight="1" x14ac:dyDescent="0.2">
      <c r="B23" s="20"/>
      <c r="C23" s="21"/>
      <c r="D23" s="21"/>
      <c r="E23" s="287" t="s">
        <v>1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287"/>
      <c r="AN23" s="287"/>
      <c r="AO23" s="21"/>
      <c r="AP23" s="21"/>
      <c r="AQ23" s="21"/>
      <c r="AR23" s="19"/>
      <c r="BE23" s="262"/>
    </row>
    <row r="24" spans="2:7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2"/>
    </row>
    <row r="25" spans="2:7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2"/>
    </row>
    <row r="26" spans="2:71" s="1" customFormat="1" ht="25.9" customHeight="1" x14ac:dyDescent="0.2">
      <c r="B26" s="33"/>
      <c r="C26" s="34"/>
      <c r="D26" s="35" t="s">
        <v>42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4">
        <f>ROUND(AG94,2)</f>
        <v>0</v>
      </c>
      <c r="AL26" s="265"/>
      <c r="AM26" s="265"/>
      <c r="AN26" s="265"/>
      <c r="AO26" s="265"/>
      <c r="AP26" s="34"/>
      <c r="AQ26" s="34"/>
      <c r="AR26" s="37"/>
      <c r="BE26" s="262"/>
    </row>
    <row r="27" spans="2:71" s="1" customFormat="1" ht="6.95" customHeight="1" x14ac:dyDescent="0.2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62"/>
    </row>
    <row r="28" spans="2:71" s="1" customFormat="1" ht="12.75" x14ac:dyDescent="0.2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88" t="s">
        <v>43</v>
      </c>
      <c r="M28" s="288"/>
      <c r="N28" s="288"/>
      <c r="O28" s="288"/>
      <c r="P28" s="288"/>
      <c r="Q28" s="34"/>
      <c r="R28" s="34"/>
      <c r="S28" s="34"/>
      <c r="T28" s="34"/>
      <c r="U28" s="34"/>
      <c r="V28" s="34"/>
      <c r="W28" s="288" t="s">
        <v>44</v>
      </c>
      <c r="X28" s="288"/>
      <c r="Y28" s="288"/>
      <c r="Z28" s="288"/>
      <c r="AA28" s="288"/>
      <c r="AB28" s="288"/>
      <c r="AC28" s="288"/>
      <c r="AD28" s="288"/>
      <c r="AE28" s="288"/>
      <c r="AF28" s="34"/>
      <c r="AG28" s="34"/>
      <c r="AH28" s="34"/>
      <c r="AI28" s="34"/>
      <c r="AJ28" s="34"/>
      <c r="AK28" s="288" t="s">
        <v>45</v>
      </c>
      <c r="AL28" s="288"/>
      <c r="AM28" s="288"/>
      <c r="AN28" s="288"/>
      <c r="AO28" s="288"/>
      <c r="AP28" s="34"/>
      <c r="AQ28" s="34"/>
      <c r="AR28" s="37"/>
      <c r="BE28" s="262"/>
    </row>
    <row r="29" spans="2:71" s="2" customFormat="1" ht="14.45" customHeight="1" x14ac:dyDescent="0.2">
      <c r="B29" s="38"/>
      <c r="C29" s="39"/>
      <c r="D29" s="28" t="s">
        <v>46</v>
      </c>
      <c r="E29" s="39"/>
      <c r="F29" s="28" t="s">
        <v>47</v>
      </c>
      <c r="G29" s="39"/>
      <c r="H29" s="39"/>
      <c r="I29" s="39"/>
      <c r="J29" s="39"/>
      <c r="K29" s="39"/>
      <c r="L29" s="289">
        <v>0.21</v>
      </c>
      <c r="M29" s="260"/>
      <c r="N29" s="260"/>
      <c r="O29" s="260"/>
      <c r="P29" s="260"/>
      <c r="Q29" s="39"/>
      <c r="R29" s="39"/>
      <c r="S29" s="39"/>
      <c r="T29" s="39"/>
      <c r="U29" s="39"/>
      <c r="V29" s="39"/>
      <c r="W29" s="259">
        <f>ROUND(AZ94, 2)</f>
        <v>0</v>
      </c>
      <c r="X29" s="260"/>
      <c r="Y29" s="260"/>
      <c r="Z29" s="260"/>
      <c r="AA29" s="260"/>
      <c r="AB29" s="260"/>
      <c r="AC29" s="260"/>
      <c r="AD29" s="260"/>
      <c r="AE29" s="260"/>
      <c r="AF29" s="39"/>
      <c r="AG29" s="39"/>
      <c r="AH29" s="39"/>
      <c r="AI29" s="39"/>
      <c r="AJ29" s="39"/>
      <c r="AK29" s="259">
        <f>ROUND(AV94, 2)</f>
        <v>0</v>
      </c>
      <c r="AL29" s="260"/>
      <c r="AM29" s="260"/>
      <c r="AN29" s="260"/>
      <c r="AO29" s="260"/>
      <c r="AP29" s="39"/>
      <c r="AQ29" s="39"/>
      <c r="AR29" s="40"/>
      <c r="BE29" s="263"/>
    </row>
    <row r="30" spans="2:71" s="2" customFormat="1" ht="14.45" customHeight="1" x14ac:dyDescent="0.2">
      <c r="B30" s="38"/>
      <c r="C30" s="39"/>
      <c r="D30" s="39"/>
      <c r="E30" s="39"/>
      <c r="F30" s="28" t="s">
        <v>48</v>
      </c>
      <c r="G30" s="39"/>
      <c r="H30" s="39"/>
      <c r="I30" s="39"/>
      <c r="J30" s="39"/>
      <c r="K30" s="39"/>
      <c r="L30" s="289">
        <v>0.15</v>
      </c>
      <c r="M30" s="260"/>
      <c r="N30" s="260"/>
      <c r="O30" s="260"/>
      <c r="P30" s="260"/>
      <c r="Q30" s="39"/>
      <c r="R30" s="39"/>
      <c r="S30" s="39"/>
      <c r="T30" s="39"/>
      <c r="U30" s="39"/>
      <c r="V30" s="39"/>
      <c r="W30" s="259">
        <f>ROUND(BA94, 2)</f>
        <v>0</v>
      </c>
      <c r="X30" s="260"/>
      <c r="Y30" s="260"/>
      <c r="Z30" s="260"/>
      <c r="AA30" s="260"/>
      <c r="AB30" s="260"/>
      <c r="AC30" s="260"/>
      <c r="AD30" s="260"/>
      <c r="AE30" s="260"/>
      <c r="AF30" s="39"/>
      <c r="AG30" s="39"/>
      <c r="AH30" s="39"/>
      <c r="AI30" s="39"/>
      <c r="AJ30" s="39"/>
      <c r="AK30" s="259">
        <f>ROUND(AW94, 2)</f>
        <v>0</v>
      </c>
      <c r="AL30" s="260"/>
      <c r="AM30" s="260"/>
      <c r="AN30" s="260"/>
      <c r="AO30" s="260"/>
      <c r="AP30" s="39"/>
      <c r="AQ30" s="39"/>
      <c r="AR30" s="40"/>
      <c r="BE30" s="263"/>
    </row>
    <row r="31" spans="2:71" s="2" customFormat="1" ht="14.45" hidden="1" customHeight="1" x14ac:dyDescent="0.2">
      <c r="B31" s="38"/>
      <c r="C31" s="39"/>
      <c r="D31" s="39"/>
      <c r="E31" s="39"/>
      <c r="F31" s="28" t="s">
        <v>49</v>
      </c>
      <c r="G31" s="39"/>
      <c r="H31" s="39"/>
      <c r="I31" s="39"/>
      <c r="J31" s="39"/>
      <c r="K31" s="39"/>
      <c r="L31" s="289">
        <v>0.21</v>
      </c>
      <c r="M31" s="260"/>
      <c r="N31" s="260"/>
      <c r="O31" s="260"/>
      <c r="P31" s="260"/>
      <c r="Q31" s="39"/>
      <c r="R31" s="39"/>
      <c r="S31" s="39"/>
      <c r="T31" s="39"/>
      <c r="U31" s="39"/>
      <c r="V31" s="39"/>
      <c r="W31" s="259">
        <f>ROUND(BB94, 2)</f>
        <v>0</v>
      </c>
      <c r="X31" s="260"/>
      <c r="Y31" s="260"/>
      <c r="Z31" s="260"/>
      <c r="AA31" s="260"/>
      <c r="AB31" s="260"/>
      <c r="AC31" s="260"/>
      <c r="AD31" s="260"/>
      <c r="AE31" s="260"/>
      <c r="AF31" s="39"/>
      <c r="AG31" s="39"/>
      <c r="AH31" s="39"/>
      <c r="AI31" s="39"/>
      <c r="AJ31" s="39"/>
      <c r="AK31" s="259">
        <v>0</v>
      </c>
      <c r="AL31" s="260"/>
      <c r="AM31" s="260"/>
      <c r="AN31" s="260"/>
      <c r="AO31" s="260"/>
      <c r="AP31" s="39"/>
      <c r="AQ31" s="39"/>
      <c r="AR31" s="40"/>
      <c r="BE31" s="263"/>
    </row>
    <row r="32" spans="2:71" s="2" customFormat="1" ht="14.45" hidden="1" customHeight="1" x14ac:dyDescent="0.2">
      <c r="B32" s="38"/>
      <c r="C32" s="39"/>
      <c r="D32" s="39"/>
      <c r="E32" s="39"/>
      <c r="F32" s="28" t="s">
        <v>50</v>
      </c>
      <c r="G32" s="39"/>
      <c r="H32" s="39"/>
      <c r="I32" s="39"/>
      <c r="J32" s="39"/>
      <c r="K32" s="39"/>
      <c r="L32" s="289">
        <v>0.15</v>
      </c>
      <c r="M32" s="260"/>
      <c r="N32" s="260"/>
      <c r="O32" s="260"/>
      <c r="P32" s="260"/>
      <c r="Q32" s="39"/>
      <c r="R32" s="39"/>
      <c r="S32" s="39"/>
      <c r="T32" s="39"/>
      <c r="U32" s="39"/>
      <c r="V32" s="39"/>
      <c r="W32" s="259">
        <f>ROUND(BC94, 2)</f>
        <v>0</v>
      </c>
      <c r="X32" s="260"/>
      <c r="Y32" s="260"/>
      <c r="Z32" s="260"/>
      <c r="AA32" s="260"/>
      <c r="AB32" s="260"/>
      <c r="AC32" s="260"/>
      <c r="AD32" s="260"/>
      <c r="AE32" s="260"/>
      <c r="AF32" s="39"/>
      <c r="AG32" s="39"/>
      <c r="AH32" s="39"/>
      <c r="AI32" s="39"/>
      <c r="AJ32" s="39"/>
      <c r="AK32" s="259">
        <v>0</v>
      </c>
      <c r="AL32" s="260"/>
      <c r="AM32" s="260"/>
      <c r="AN32" s="260"/>
      <c r="AO32" s="260"/>
      <c r="AP32" s="39"/>
      <c r="AQ32" s="39"/>
      <c r="AR32" s="40"/>
      <c r="BE32" s="263"/>
    </row>
    <row r="33" spans="2:57" s="2" customFormat="1" ht="14.45" hidden="1" customHeight="1" x14ac:dyDescent="0.2">
      <c r="B33" s="38"/>
      <c r="C33" s="39"/>
      <c r="D33" s="39"/>
      <c r="E33" s="39"/>
      <c r="F33" s="28" t="s">
        <v>51</v>
      </c>
      <c r="G33" s="39"/>
      <c r="H33" s="39"/>
      <c r="I33" s="39"/>
      <c r="J33" s="39"/>
      <c r="K33" s="39"/>
      <c r="L33" s="289">
        <v>0</v>
      </c>
      <c r="M33" s="260"/>
      <c r="N33" s="260"/>
      <c r="O33" s="260"/>
      <c r="P33" s="260"/>
      <c r="Q33" s="39"/>
      <c r="R33" s="39"/>
      <c r="S33" s="39"/>
      <c r="T33" s="39"/>
      <c r="U33" s="39"/>
      <c r="V33" s="39"/>
      <c r="W33" s="259">
        <f>ROUND(BD94, 2)</f>
        <v>0</v>
      </c>
      <c r="X33" s="260"/>
      <c r="Y33" s="260"/>
      <c r="Z33" s="260"/>
      <c r="AA33" s="260"/>
      <c r="AB33" s="260"/>
      <c r="AC33" s="260"/>
      <c r="AD33" s="260"/>
      <c r="AE33" s="260"/>
      <c r="AF33" s="39"/>
      <c r="AG33" s="39"/>
      <c r="AH33" s="39"/>
      <c r="AI33" s="39"/>
      <c r="AJ33" s="39"/>
      <c r="AK33" s="259">
        <v>0</v>
      </c>
      <c r="AL33" s="260"/>
      <c r="AM33" s="260"/>
      <c r="AN33" s="260"/>
      <c r="AO33" s="260"/>
      <c r="AP33" s="39"/>
      <c r="AQ33" s="39"/>
      <c r="AR33" s="40"/>
      <c r="BE33" s="263"/>
    </row>
    <row r="34" spans="2:57" s="1" customFormat="1" ht="6.95" customHeight="1" x14ac:dyDescent="0.2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62"/>
    </row>
    <row r="35" spans="2:57" s="1" customFormat="1" ht="25.9" customHeight="1" x14ac:dyDescent="0.2">
      <c r="B35" s="33"/>
      <c r="C35" s="41"/>
      <c r="D35" s="42" t="s">
        <v>52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53</v>
      </c>
      <c r="U35" s="43"/>
      <c r="V35" s="43"/>
      <c r="W35" s="43"/>
      <c r="X35" s="266" t="s">
        <v>54</v>
      </c>
      <c r="Y35" s="267"/>
      <c r="Z35" s="267"/>
      <c r="AA35" s="267"/>
      <c r="AB35" s="267"/>
      <c r="AC35" s="43"/>
      <c r="AD35" s="43"/>
      <c r="AE35" s="43"/>
      <c r="AF35" s="43"/>
      <c r="AG35" s="43"/>
      <c r="AH35" s="43"/>
      <c r="AI35" s="43"/>
      <c r="AJ35" s="43"/>
      <c r="AK35" s="268">
        <f>SUM(AK26:AK33)</f>
        <v>0</v>
      </c>
      <c r="AL35" s="267"/>
      <c r="AM35" s="267"/>
      <c r="AN35" s="267"/>
      <c r="AO35" s="269"/>
      <c r="AP35" s="41"/>
      <c r="AQ35" s="41"/>
      <c r="AR35" s="37"/>
    </row>
    <row r="36" spans="2:57" s="1" customFormat="1" ht="6.95" customHeight="1" x14ac:dyDescent="0.2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14.45" customHeight="1" x14ac:dyDescent="0.2"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</row>
    <row r="38" spans="2:57" ht="14.45" customHeight="1" x14ac:dyDescent="0.2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2:57" ht="14.45" customHeight="1" x14ac:dyDescent="0.2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2:57" ht="14.45" customHeight="1" x14ac:dyDescent="0.2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2:57" ht="14.45" customHeight="1" x14ac:dyDescent="0.2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2:57" ht="14.45" customHeight="1" x14ac:dyDescent="0.2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2:57" ht="14.45" customHeight="1" x14ac:dyDescent="0.2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2:57" ht="14.45" customHeight="1" x14ac:dyDescent="0.2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2:57" ht="14.45" customHeight="1" x14ac:dyDescent="0.2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2:57" ht="14.45" customHeight="1" x14ac:dyDescent="0.2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2:57" ht="14.45" customHeight="1" x14ac:dyDescent="0.2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2:57" ht="14.45" customHeight="1" x14ac:dyDescent="0.2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2:44" s="1" customFormat="1" ht="14.45" customHeight="1" x14ac:dyDescent="0.2">
      <c r="B49" s="33"/>
      <c r="C49" s="34"/>
      <c r="D49" s="45" t="s">
        <v>55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56</v>
      </c>
      <c r="AI49" s="46"/>
      <c r="AJ49" s="46"/>
      <c r="AK49" s="46"/>
      <c r="AL49" s="46"/>
      <c r="AM49" s="46"/>
      <c r="AN49" s="46"/>
      <c r="AO49" s="46"/>
      <c r="AP49" s="34"/>
      <c r="AQ49" s="34"/>
      <c r="AR49" s="37"/>
    </row>
    <row r="50" spans="2:44" ht="11.25" x14ac:dyDescent="0.2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2:44" ht="11.25" x14ac:dyDescent="0.2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2:44" ht="11.25" x14ac:dyDescent="0.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2:44" ht="11.25" x14ac:dyDescent="0.2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2:44" ht="11.25" x14ac:dyDescent="0.2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2:44" ht="11.25" x14ac:dyDescent="0.2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2:44" ht="11.25" x14ac:dyDescent="0.2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2:44" ht="11.25" x14ac:dyDescent="0.2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2:44" ht="11.25" x14ac:dyDescent="0.2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2:44" ht="11.25" x14ac:dyDescent="0.2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2:44" s="1" customFormat="1" ht="12.75" x14ac:dyDescent="0.2">
      <c r="B60" s="33"/>
      <c r="C60" s="34"/>
      <c r="D60" s="47" t="s">
        <v>57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7" t="s">
        <v>58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7" t="s">
        <v>57</v>
      </c>
      <c r="AI60" s="36"/>
      <c r="AJ60" s="36"/>
      <c r="AK60" s="36"/>
      <c r="AL60" s="36"/>
      <c r="AM60" s="47" t="s">
        <v>58</v>
      </c>
      <c r="AN60" s="36"/>
      <c r="AO60" s="36"/>
      <c r="AP60" s="34"/>
      <c r="AQ60" s="34"/>
      <c r="AR60" s="37"/>
    </row>
    <row r="61" spans="2:44" ht="11.25" x14ac:dyDescent="0.2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2:44" ht="11.25" x14ac:dyDescent="0.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2:44" ht="11.25" x14ac:dyDescent="0.2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2:44" s="1" customFormat="1" ht="12.75" x14ac:dyDescent="0.2">
      <c r="B64" s="33"/>
      <c r="C64" s="34"/>
      <c r="D64" s="45" t="s">
        <v>59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60</v>
      </c>
      <c r="AI64" s="46"/>
      <c r="AJ64" s="46"/>
      <c r="AK64" s="46"/>
      <c r="AL64" s="46"/>
      <c r="AM64" s="46"/>
      <c r="AN64" s="46"/>
      <c r="AO64" s="46"/>
      <c r="AP64" s="34"/>
      <c r="AQ64" s="34"/>
      <c r="AR64" s="37"/>
    </row>
    <row r="65" spans="2:44" ht="11.25" x14ac:dyDescent="0.2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2:44" ht="11.25" x14ac:dyDescent="0.2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2:44" ht="11.25" x14ac:dyDescent="0.2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2:44" ht="11.25" x14ac:dyDescent="0.2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2:44" ht="11.25" x14ac:dyDescent="0.2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2:44" ht="11.25" x14ac:dyDescent="0.2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2:44" ht="11.25" x14ac:dyDescent="0.2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2:44" ht="11.25" x14ac:dyDescent="0.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2:44" ht="11.25" x14ac:dyDescent="0.2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2:44" ht="11.25" x14ac:dyDescent="0.2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2:44" s="1" customFormat="1" ht="12.75" x14ac:dyDescent="0.2">
      <c r="B75" s="33"/>
      <c r="C75" s="34"/>
      <c r="D75" s="47" t="s">
        <v>57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7" t="s">
        <v>58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7" t="s">
        <v>57</v>
      </c>
      <c r="AI75" s="36"/>
      <c r="AJ75" s="36"/>
      <c r="AK75" s="36"/>
      <c r="AL75" s="36"/>
      <c r="AM75" s="47" t="s">
        <v>58</v>
      </c>
      <c r="AN75" s="36"/>
      <c r="AO75" s="36"/>
      <c r="AP75" s="34"/>
      <c r="AQ75" s="34"/>
      <c r="AR75" s="37"/>
    </row>
    <row r="76" spans="2:44" s="1" customFormat="1" ht="11.25" x14ac:dyDescent="0.2"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</row>
    <row r="77" spans="2:44" s="1" customFormat="1" ht="6.95" customHeight="1" x14ac:dyDescent="0.2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7"/>
    </row>
    <row r="81" spans="1:91" s="1" customFormat="1" ht="6.95" customHeight="1" x14ac:dyDescent="0.2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7"/>
    </row>
    <row r="82" spans="1:91" s="1" customFormat="1" ht="24.95" customHeight="1" x14ac:dyDescent="0.2">
      <c r="B82" s="33"/>
      <c r="C82" s="22" t="s">
        <v>61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</row>
    <row r="83" spans="1:91" s="1" customFormat="1" ht="6.95" customHeight="1" x14ac:dyDescent="0.2"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</row>
    <row r="84" spans="1:91" s="3" customFormat="1" ht="12" customHeight="1" x14ac:dyDescent="0.2">
      <c r="B84" s="52"/>
      <c r="C84" s="28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2019-003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4" customFormat="1" ht="36.950000000000003" customHeight="1" x14ac:dyDescent="0.2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279" t="str">
        <f>K6</f>
        <v>Úpravy ulice Sv.Čecha v Karviné-Fryštátě, 3.část</v>
      </c>
      <c r="M85" s="280"/>
      <c r="N85" s="280"/>
      <c r="O85" s="280"/>
      <c r="P85" s="280"/>
      <c r="Q85" s="280"/>
      <c r="R85" s="280"/>
      <c r="S85" s="280"/>
      <c r="T85" s="280"/>
      <c r="U85" s="280"/>
      <c r="V85" s="280"/>
      <c r="W85" s="280"/>
      <c r="X85" s="280"/>
      <c r="Y85" s="280"/>
      <c r="Z85" s="280"/>
      <c r="AA85" s="280"/>
      <c r="AB85" s="280"/>
      <c r="AC85" s="280"/>
      <c r="AD85" s="280"/>
      <c r="AE85" s="280"/>
      <c r="AF85" s="280"/>
      <c r="AG85" s="280"/>
      <c r="AH85" s="280"/>
      <c r="AI85" s="280"/>
      <c r="AJ85" s="280"/>
      <c r="AK85" s="280"/>
      <c r="AL85" s="280"/>
      <c r="AM85" s="280"/>
      <c r="AN85" s="280"/>
      <c r="AO85" s="280"/>
      <c r="AP85" s="57"/>
      <c r="AQ85" s="57"/>
      <c r="AR85" s="58"/>
    </row>
    <row r="86" spans="1:91" s="1" customFormat="1" ht="6.95" customHeight="1" x14ac:dyDescent="0.2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</row>
    <row r="87" spans="1:91" s="1" customFormat="1" ht="12" customHeight="1" x14ac:dyDescent="0.2">
      <c r="B87" s="33"/>
      <c r="C87" s="28" t="s">
        <v>22</v>
      </c>
      <c r="D87" s="34"/>
      <c r="E87" s="34"/>
      <c r="F87" s="34"/>
      <c r="G87" s="34"/>
      <c r="H87" s="34"/>
      <c r="I87" s="34"/>
      <c r="J87" s="34"/>
      <c r="K87" s="34"/>
      <c r="L87" s="59" t="str">
        <f>IF(K8="","",K8)</f>
        <v>Karviná Fryštát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24</v>
      </c>
      <c r="AJ87" s="34"/>
      <c r="AK87" s="34"/>
      <c r="AL87" s="34"/>
      <c r="AM87" s="281" t="str">
        <f>IF(AN8= "","",AN8)</f>
        <v>16. 2. 2019</v>
      </c>
      <c r="AN87" s="281"/>
      <c r="AO87" s="34"/>
      <c r="AP87" s="34"/>
      <c r="AQ87" s="34"/>
      <c r="AR87" s="37"/>
    </row>
    <row r="88" spans="1:91" s="1" customFormat="1" ht="6.95" customHeight="1" x14ac:dyDescent="0.2"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</row>
    <row r="89" spans="1:91" s="1" customFormat="1" ht="43.15" customHeight="1" x14ac:dyDescent="0.2">
      <c r="B89" s="33"/>
      <c r="C89" s="28" t="s">
        <v>26</v>
      </c>
      <c r="D89" s="34"/>
      <c r="E89" s="34"/>
      <c r="F89" s="34"/>
      <c r="G89" s="34"/>
      <c r="H89" s="34"/>
      <c r="I89" s="34"/>
      <c r="J89" s="34"/>
      <c r="K89" s="34"/>
      <c r="L89" s="53" t="str">
        <f>IF(E11= "","",E11)</f>
        <v>SMK-odbor majetkový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34</v>
      </c>
      <c r="AJ89" s="34"/>
      <c r="AK89" s="34"/>
      <c r="AL89" s="34"/>
      <c r="AM89" s="277" t="str">
        <f>IF(E17="","",E17)</f>
        <v>Ateliér ESO spolsr.o.,K.H.Máchy5203/33</v>
      </c>
      <c r="AN89" s="278"/>
      <c r="AO89" s="278"/>
      <c r="AP89" s="278"/>
      <c r="AQ89" s="34"/>
      <c r="AR89" s="37"/>
      <c r="AS89" s="271" t="s">
        <v>62</v>
      </c>
      <c r="AT89" s="272"/>
      <c r="AU89" s="61"/>
      <c r="AV89" s="61"/>
      <c r="AW89" s="61"/>
      <c r="AX89" s="61"/>
      <c r="AY89" s="61"/>
      <c r="AZ89" s="61"/>
      <c r="BA89" s="61"/>
      <c r="BB89" s="61"/>
      <c r="BC89" s="61"/>
      <c r="BD89" s="62"/>
    </row>
    <row r="90" spans="1:91" s="1" customFormat="1" ht="15.2" customHeight="1" x14ac:dyDescent="0.2">
      <c r="B90" s="33"/>
      <c r="C90" s="28" t="s">
        <v>32</v>
      </c>
      <c r="D90" s="34"/>
      <c r="E90" s="34"/>
      <c r="F90" s="34"/>
      <c r="G90" s="34"/>
      <c r="H90" s="34"/>
      <c r="I90" s="34"/>
      <c r="J90" s="34"/>
      <c r="K90" s="34"/>
      <c r="L90" s="53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39</v>
      </c>
      <c r="AJ90" s="34"/>
      <c r="AK90" s="34"/>
      <c r="AL90" s="34"/>
      <c r="AM90" s="277" t="str">
        <f>IF(E20="","",E20)</f>
        <v>Ing. Miloslav Vrána</v>
      </c>
      <c r="AN90" s="278"/>
      <c r="AO90" s="278"/>
      <c r="AP90" s="278"/>
      <c r="AQ90" s="34"/>
      <c r="AR90" s="37"/>
      <c r="AS90" s="273"/>
      <c r="AT90" s="274"/>
      <c r="AU90" s="63"/>
      <c r="AV90" s="63"/>
      <c r="AW90" s="63"/>
      <c r="AX90" s="63"/>
      <c r="AY90" s="63"/>
      <c r="AZ90" s="63"/>
      <c r="BA90" s="63"/>
      <c r="BB90" s="63"/>
      <c r="BC90" s="63"/>
      <c r="BD90" s="64"/>
    </row>
    <row r="91" spans="1:91" s="1" customFormat="1" ht="10.9" customHeight="1" x14ac:dyDescent="0.2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75"/>
      <c r="AT91" s="276"/>
      <c r="AU91" s="65"/>
      <c r="AV91" s="65"/>
      <c r="AW91" s="65"/>
      <c r="AX91" s="65"/>
      <c r="AY91" s="65"/>
      <c r="AZ91" s="65"/>
      <c r="BA91" s="65"/>
      <c r="BB91" s="65"/>
      <c r="BC91" s="65"/>
      <c r="BD91" s="66"/>
    </row>
    <row r="92" spans="1:91" s="1" customFormat="1" ht="29.25" customHeight="1" x14ac:dyDescent="0.2">
      <c r="B92" s="33"/>
      <c r="C92" s="301" t="s">
        <v>63</v>
      </c>
      <c r="D92" s="291"/>
      <c r="E92" s="291"/>
      <c r="F92" s="291"/>
      <c r="G92" s="291"/>
      <c r="H92" s="67"/>
      <c r="I92" s="290" t="s">
        <v>64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65</v>
      </c>
      <c r="AH92" s="291"/>
      <c r="AI92" s="291"/>
      <c r="AJ92" s="291"/>
      <c r="AK92" s="291"/>
      <c r="AL92" s="291"/>
      <c r="AM92" s="291"/>
      <c r="AN92" s="290" t="s">
        <v>66</v>
      </c>
      <c r="AO92" s="291"/>
      <c r="AP92" s="292"/>
      <c r="AQ92" s="68" t="s">
        <v>67</v>
      </c>
      <c r="AR92" s="37"/>
      <c r="AS92" s="69" t="s">
        <v>68</v>
      </c>
      <c r="AT92" s="70" t="s">
        <v>69</v>
      </c>
      <c r="AU92" s="70" t="s">
        <v>70</v>
      </c>
      <c r="AV92" s="70" t="s">
        <v>71</v>
      </c>
      <c r="AW92" s="70" t="s">
        <v>72</v>
      </c>
      <c r="AX92" s="70" t="s">
        <v>73</v>
      </c>
      <c r="AY92" s="70" t="s">
        <v>74</v>
      </c>
      <c r="AZ92" s="70" t="s">
        <v>75</v>
      </c>
      <c r="BA92" s="70" t="s">
        <v>76</v>
      </c>
      <c r="BB92" s="70" t="s">
        <v>77</v>
      </c>
      <c r="BC92" s="70" t="s">
        <v>78</v>
      </c>
      <c r="BD92" s="71" t="s">
        <v>79</v>
      </c>
    </row>
    <row r="93" spans="1:91" s="1" customFormat="1" ht="10.9" customHeight="1" x14ac:dyDescent="0.2"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</row>
    <row r="94" spans="1:91" s="5" customFormat="1" ht="32.450000000000003" customHeight="1" x14ac:dyDescent="0.2">
      <c r="B94" s="75"/>
      <c r="C94" s="76" t="s">
        <v>80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299">
        <f>ROUND(AG95+AG97,2)</f>
        <v>0</v>
      </c>
      <c r="AH94" s="299"/>
      <c r="AI94" s="299"/>
      <c r="AJ94" s="299"/>
      <c r="AK94" s="299"/>
      <c r="AL94" s="299"/>
      <c r="AM94" s="299"/>
      <c r="AN94" s="300">
        <f>SUM(AG94,AT94)</f>
        <v>0</v>
      </c>
      <c r="AO94" s="300"/>
      <c r="AP94" s="300"/>
      <c r="AQ94" s="79" t="s">
        <v>1</v>
      </c>
      <c r="AR94" s="80"/>
      <c r="AS94" s="81">
        <f>ROUND(AS95+AS97,2)</f>
        <v>0</v>
      </c>
      <c r="AT94" s="82">
        <f>ROUND(SUM(AV94:AW94),2)</f>
        <v>0</v>
      </c>
      <c r="AU94" s="83">
        <f>ROUND(AU95+AU97,5)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ROUND(AZ95+AZ97,2)</f>
        <v>0</v>
      </c>
      <c r="BA94" s="82">
        <f>ROUND(BA95+BA97,2)</f>
        <v>0</v>
      </c>
      <c r="BB94" s="82">
        <f>ROUND(BB95+BB97,2)</f>
        <v>0</v>
      </c>
      <c r="BC94" s="82">
        <f>ROUND(BC95+BC97,2)</f>
        <v>0</v>
      </c>
      <c r="BD94" s="84">
        <f>ROUND(BD95+BD97,2)</f>
        <v>0</v>
      </c>
      <c r="BS94" s="85" t="s">
        <v>81</v>
      </c>
      <c r="BT94" s="85" t="s">
        <v>82</v>
      </c>
      <c r="BU94" s="86" t="s">
        <v>83</v>
      </c>
      <c r="BV94" s="85" t="s">
        <v>84</v>
      </c>
      <c r="BW94" s="85" t="s">
        <v>5</v>
      </c>
      <c r="BX94" s="85" t="s">
        <v>85</v>
      </c>
      <c r="CL94" s="85" t="s">
        <v>19</v>
      </c>
    </row>
    <row r="95" spans="1:91" s="6" customFormat="1" ht="16.5" customHeight="1" x14ac:dyDescent="0.2">
      <c r="B95" s="87"/>
      <c r="C95" s="88"/>
      <c r="D95" s="302" t="s">
        <v>86</v>
      </c>
      <c r="E95" s="302"/>
      <c r="F95" s="302"/>
      <c r="G95" s="302"/>
      <c r="H95" s="302"/>
      <c r="I95" s="89"/>
      <c r="J95" s="302" t="s">
        <v>87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296">
        <f>ROUND(AG96,2)</f>
        <v>0</v>
      </c>
      <c r="AH95" s="295"/>
      <c r="AI95" s="295"/>
      <c r="AJ95" s="295"/>
      <c r="AK95" s="295"/>
      <c r="AL95" s="295"/>
      <c r="AM95" s="295"/>
      <c r="AN95" s="294">
        <f>SUM(AG95,AT95)</f>
        <v>0</v>
      </c>
      <c r="AO95" s="295"/>
      <c r="AP95" s="295"/>
      <c r="AQ95" s="90" t="s">
        <v>88</v>
      </c>
      <c r="AR95" s="91"/>
      <c r="AS95" s="92">
        <f>ROUND(AS96,2)</f>
        <v>0</v>
      </c>
      <c r="AT95" s="93">
        <f>ROUND(SUM(AV95:AW95),2)</f>
        <v>0</v>
      </c>
      <c r="AU95" s="94">
        <f>ROUND(AU96,5)</f>
        <v>0</v>
      </c>
      <c r="AV95" s="93">
        <f>ROUND(AZ95*L29,2)</f>
        <v>0</v>
      </c>
      <c r="AW95" s="93">
        <f>ROUND(BA95*L30,2)</f>
        <v>0</v>
      </c>
      <c r="AX95" s="93">
        <f>ROUND(BB95*L29,2)</f>
        <v>0</v>
      </c>
      <c r="AY95" s="93">
        <f>ROUND(BC95*L30,2)</f>
        <v>0</v>
      </c>
      <c r="AZ95" s="93">
        <f>ROUND(AZ96,2)</f>
        <v>0</v>
      </c>
      <c r="BA95" s="93">
        <f>ROUND(BA96,2)</f>
        <v>0</v>
      </c>
      <c r="BB95" s="93">
        <f>ROUND(BB96,2)</f>
        <v>0</v>
      </c>
      <c r="BC95" s="93">
        <f>ROUND(BC96,2)</f>
        <v>0</v>
      </c>
      <c r="BD95" s="95">
        <f>ROUND(BD96,2)</f>
        <v>0</v>
      </c>
      <c r="BS95" s="96" t="s">
        <v>81</v>
      </c>
      <c r="BT95" s="96" t="s">
        <v>89</v>
      </c>
      <c r="BU95" s="96" t="s">
        <v>83</v>
      </c>
      <c r="BV95" s="96" t="s">
        <v>84</v>
      </c>
      <c r="BW95" s="96" t="s">
        <v>90</v>
      </c>
      <c r="BX95" s="96" t="s">
        <v>5</v>
      </c>
      <c r="CL95" s="96" t="s">
        <v>19</v>
      </c>
      <c r="CM95" s="96" t="s">
        <v>91</v>
      </c>
    </row>
    <row r="96" spans="1:91" s="3" customFormat="1" ht="16.5" customHeight="1" x14ac:dyDescent="0.2">
      <c r="A96" s="97" t="s">
        <v>92</v>
      </c>
      <c r="B96" s="52"/>
      <c r="C96" s="98"/>
      <c r="D96" s="98"/>
      <c r="E96" s="303" t="s">
        <v>86</v>
      </c>
      <c r="F96" s="303"/>
      <c r="G96" s="303"/>
      <c r="H96" s="303"/>
      <c r="I96" s="303"/>
      <c r="J96" s="98"/>
      <c r="K96" s="303" t="s">
        <v>93</v>
      </c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297">
        <f>'3E_101 - Soupis prací - Komu...'!J32</f>
        <v>0</v>
      </c>
      <c r="AH96" s="298"/>
      <c r="AI96" s="298"/>
      <c r="AJ96" s="298"/>
      <c r="AK96" s="298"/>
      <c r="AL96" s="298"/>
      <c r="AM96" s="298"/>
      <c r="AN96" s="297">
        <f>SUM(AG96,AT96)</f>
        <v>0</v>
      </c>
      <c r="AO96" s="298"/>
      <c r="AP96" s="298"/>
      <c r="AQ96" s="99" t="s">
        <v>94</v>
      </c>
      <c r="AR96" s="54"/>
      <c r="AS96" s="100">
        <v>0</v>
      </c>
      <c r="AT96" s="101">
        <f>ROUND(SUM(AV96:AW96),2)</f>
        <v>0</v>
      </c>
      <c r="AU96" s="102">
        <f>'3E_101 - Soupis prací - Komu...'!P142</f>
        <v>0</v>
      </c>
      <c r="AV96" s="101">
        <f>'3E_101 - Soupis prací - Komu...'!J35</f>
        <v>0</v>
      </c>
      <c r="AW96" s="101">
        <f>'3E_101 - Soupis prací - Komu...'!J36</f>
        <v>0</v>
      </c>
      <c r="AX96" s="101">
        <f>'3E_101 - Soupis prací - Komu...'!J37</f>
        <v>0</v>
      </c>
      <c r="AY96" s="101">
        <f>'3E_101 - Soupis prací - Komu...'!J38</f>
        <v>0</v>
      </c>
      <c r="AZ96" s="101">
        <f>'3E_101 - Soupis prací - Komu...'!F35</f>
        <v>0</v>
      </c>
      <c r="BA96" s="101">
        <f>'3E_101 - Soupis prací - Komu...'!F36</f>
        <v>0</v>
      </c>
      <c r="BB96" s="101">
        <f>'3E_101 - Soupis prací - Komu...'!F37</f>
        <v>0</v>
      </c>
      <c r="BC96" s="101">
        <f>'3E_101 - Soupis prací - Komu...'!F38</f>
        <v>0</v>
      </c>
      <c r="BD96" s="103">
        <f>'3E_101 - Soupis prací - Komu...'!F39</f>
        <v>0</v>
      </c>
      <c r="BT96" s="104" t="s">
        <v>91</v>
      </c>
      <c r="BV96" s="104" t="s">
        <v>84</v>
      </c>
      <c r="BW96" s="104" t="s">
        <v>95</v>
      </c>
      <c r="BX96" s="104" t="s">
        <v>90</v>
      </c>
      <c r="CL96" s="104" t="s">
        <v>19</v>
      </c>
    </row>
    <row r="97" spans="1:91" s="6" customFormat="1" ht="16.5" customHeight="1" x14ac:dyDescent="0.2">
      <c r="B97" s="87"/>
      <c r="C97" s="88"/>
      <c r="D97" s="302" t="s">
        <v>96</v>
      </c>
      <c r="E97" s="302"/>
      <c r="F97" s="302"/>
      <c r="G97" s="302"/>
      <c r="H97" s="302"/>
      <c r="I97" s="89"/>
      <c r="J97" s="302" t="s">
        <v>97</v>
      </c>
      <c r="K97" s="302"/>
      <c r="L97" s="302"/>
      <c r="M97" s="302"/>
      <c r="N97" s="302"/>
      <c r="O97" s="302"/>
      <c r="P97" s="302"/>
      <c r="Q97" s="302"/>
      <c r="R97" s="302"/>
      <c r="S97" s="302"/>
      <c r="T97" s="302"/>
      <c r="U97" s="302"/>
      <c r="V97" s="302"/>
      <c r="W97" s="302"/>
      <c r="X97" s="302"/>
      <c r="Y97" s="302"/>
      <c r="Z97" s="302"/>
      <c r="AA97" s="302"/>
      <c r="AB97" s="302"/>
      <c r="AC97" s="302"/>
      <c r="AD97" s="302"/>
      <c r="AE97" s="302"/>
      <c r="AF97" s="302"/>
      <c r="AG97" s="296">
        <f>ROUND(AG98,2)</f>
        <v>0</v>
      </c>
      <c r="AH97" s="295"/>
      <c r="AI97" s="295"/>
      <c r="AJ97" s="295"/>
      <c r="AK97" s="295"/>
      <c r="AL97" s="295"/>
      <c r="AM97" s="295"/>
      <c r="AN97" s="294">
        <f>SUM(AG97,AT97)</f>
        <v>0</v>
      </c>
      <c r="AO97" s="295"/>
      <c r="AP97" s="295"/>
      <c r="AQ97" s="90" t="s">
        <v>88</v>
      </c>
      <c r="AR97" s="91"/>
      <c r="AS97" s="92">
        <f>ROUND(AS98,2)</f>
        <v>0</v>
      </c>
      <c r="AT97" s="93">
        <f>ROUND(SUM(AV97:AW97),2)</f>
        <v>0</v>
      </c>
      <c r="AU97" s="94">
        <f>ROUND(AU98,5)</f>
        <v>0</v>
      </c>
      <c r="AV97" s="93">
        <f>ROUND(AZ97*L29,2)</f>
        <v>0</v>
      </c>
      <c r="AW97" s="93">
        <f>ROUND(BA97*L30,2)</f>
        <v>0</v>
      </c>
      <c r="AX97" s="93">
        <f>ROUND(BB97*L29,2)</f>
        <v>0</v>
      </c>
      <c r="AY97" s="93">
        <f>ROUND(BC97*L30,2)</f>
        <v>0</v>
      </c>
      <c r="AZ97" s="93">
        <f>ROUND(AZ98,2)</f>
        <v>0</v>
      </c>
      <c r="BA97" s="93">
        <f>ROUND(BA98,2)</f>
        <v>0</v>
      </c>
      <c r="BB97" s="93">
        <f>ROUND(BB98,2)</f>
        <v>0</v>
      </c>
      <c r="BC97" s="93">
        <f>ROUND(BC98,2)</f>
        <v>0</v>
      </c>
      <c r="BD97" s="95">
        <f>ROUND(BD98,2)</f>
        <v>0</v>
      </c>
      <c r="BS97" s="96" t="s">
        <v>81</v>
      </c>
      <c r="BT97" s="96" t="s">
        <v>89</v>
      </c>
      <c r="BU97" s="96" t="s">
        <v>83</v>
      </c>
      <c r="BV97" s="96" t="s">
        <v>84</v>
      </c>
      <c r="BW97" s="96" t="s">
        <v>98</v>
      </c>
      <c r="BX97" s="96" t="s">
        <v>5</v>
      </c>
      <c r="CL97" s="96" t="s">
        <v>19</v>
      </c>
      <c r="CM97" s="96" t="s">
        <v>91</v>
      </c>
    </row>
    <row r="98" spans="1:91" s="3" customFormat="1" ht="16.5" customHeight="1" x14ac:dyDescent="0.2">
      <c r="A98" s="97" t="s">
        <v>92</v>
      </c>
      <c r="B98" s="52"/>
      <c r="C98" s="98"/>
      <c r="D98" s="98"/>
      <c r="E98" s="303" t="s">
        <v>96</v>
      </c>
      <c r="F98" s="303"/>
      <c r="G98" s="303"/>
      <c r="H98" s="303"/>
      <c r="I98" s="303"/>
      <c r="J98" s="98"/>
      <c r="K98" s="303" t="s">
        <v>99</v>
      </c>
      <c r="L98" s="303"/>
      <c r="M98" s="303"/>
      <c r="N98" s="303"/>
      <c r="O98" s="303"/>
      <c r="P98" s="303"/>
      <c r="Q98" s="303"/>
      <c r="R98" s="303"/>
      <c r="S98" s="303"/>
      <c r="T98" s="303"/>
      <c r="U98" s="303"/>
      <c r="V98" s="303"/>
      <c r="W98" s="303"/>
      <c r="X98" s="303"/>
      <c r="Y98" s="303"/>
      <c r="Z98" s="303"/>
      <c r="AA98" s="303"/>
      <c r="AB98" s="303"/>
      <c r="AC98" s="303"/>
      <c r="AD98" s="303"/>
      <c r="AE98" s="303"/>
      <c r="AF98" s="303"/>
      <c r="AG98" s="297">
        <f>'3E_VON - Soupis prací - Vedl...'!J32</f>
        <v>0</v>
      </c>
      <c r="AH98" s="298"/>
      <c r="AI98" s="298"/>
      <c r="AJ98" s="298"/>
      <c r="AK98" s="298"/>
      <c r="AL98" s="298"/>
      <c r="AM98" s="298"/>
      <c r="AN98" s="297">
        <f>SUM(AG98,AT98)</f>
        <v>0</v>
      </c>
      <c r="AO98" s="298"/>
      <c r="AP98" s="298"/>
      <c r="AQ98" s="99" t="s">
        <v>94</v>
      </c>
      <c r="AR98" s="54"/>
      <c r="AS98" s="105">
        <v>0</v>
      </c>
      <c r="AT98" s="106">
        <f>ROUND(SUM(AV98:AW98),2)</f>
        <v>0</v>
      </c>
      <c r="AU98" s="107">
        <f>'3E_VON - Soupis prací - Vedl...'!P124</f>
        <v>0</v>
      </c>
      <c r="AV98" s="106">
        <f>'3E_VON - Soupis prací - Vedl...'!J35</f>
        <v>0</v>
      </c>
      <c r="AW98" s="106">
        <f>'3E_VON - Soupis prací - Vedl...'!J36</f>
        <v>0</v>
      </c>
      <c r="AX98" s="106">
        <f>'3E_VON - Soupis prací - Vedl...'!J37</f>
        <v>0</v>
      </c>
      <c r="AY98" s="106">
        <f>'3E_VON - Soupis prací - Vedl...'!J38</f>
        <v>0</v>
      </c>
      <c r="AZ98" s="106">
        <f>'3E_VON - Soupis prací - Vedl...'!F35</f>
        <v>0</v>
      </c>
      <c r="BA98" s="106">
        <f>'3E_VON - Soupis prací - Vedl...'!F36</f>
        <v>0</v>
      </c>
      <c r="BB98" s="106">
        <f>'3E_VON - Soupis prací - Vedl...'!F37</f>
        <v>0</v>
      </c>
      <c r="BC98" s="106">
        <f>'3E_VON - Soupis prací - Vedl...'!F38</f>
        <v>0</v>
      </c>
      <c r="BD98" s="108">
        <f>'3E_VON - Soupis prací - Vedl...'!F39</f>
        <v>0</v>
      </c>
      <c r="BT98" s="104" t="s">
        <v>91</v>
      </c>
      <c r="BV98" s="104" t="s">
        <v>84</v>
      </c>
      <c r="BW98" s="104" t="s">
        <v>100</v>
      </c>
      <c r="BX98" s="104" t="s">
        <v>98</v>
      </c>
      <c r="CL98" s="104" t="s">
        <v>19</v>
      </c>
    </row>
    <row r="99" spans="1:91" s="1" customFormat="1" ht="30" customHeight="1" x14ac:dyDescent="0.2"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7"/>
    </row>
    <row r="100" spans="1:91" s="1" customFormat="1" ht="6.95" customHeight="1" x14ac:dyDescent="0.2"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37"/>
    </row>
  </sheetData>
  <sheetProtection algorithmName="SHA-512" hashValue="+7i0wkY5p6jdesX0oMlrZ65qax1ssEJIUnsWK47FOJ6LLU16A8u3onbX2JM4cFZ0QsE1opuDlC5fJOaGN0vVIA==" saltValue="83jRw+P9XRJ562XZktTRapdXJ/id5X54Ya4CAshuzDmD8jtn6dVpucFVy53QhbMsjqF05/TnEhL4Ea5hb8gCLA==" spinCount="100000" sheet="1" objects="1" scenarios="1" formatColumns="0" formatRows="0"/>
  <mergeCells count="54"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E96:I96"/>
    <mergeCell ref="K96:AF96"/>
    <mergeCell ref="D97:H97"/>
    <mergeCell ref="J97:AF97"/>
    <mergeCell ref="E98:I98"/>
    <mergeCell ref="K98:AF98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6" location="'101 - Soupis prací - Komu...'!C2" display="/"/>
    <hyperlink ref="A98" location="'VON - Soupis prací - Vedl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355"/>
  <sheetViews>
    <sheetView showGridLines="0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95</v>
      </c>
    </row>
    <row r="3" spans="2:46" ht="6.95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19"/>
      <c r="AT3" s="16" t="s">
        <v>91</v>
      </c>
    </row>
    <row r="4" spans="2:46" ht="24.95" customHeight="1" x14ac:dyDescent="0.2">
      <c r="B4" s="19"/>
      <c r="D4" s="113" t="s">
        <v>101</v>
      </c>
      <c r="L4" s="19"/>
      <c r="M4" s="114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115" t="s">
        <v>16</v>
      </c>
      <c r="L6" s="19"/>
    </row>
    <row r="7" spans="2:46" ht="16.5" customHeight="1" x14ac:dyDescent="0.2">
      <c r="B7" s="19"/>
      <c r="E7" s="304" t="str">
        <f>'3E_Rekapitulace stavby'!K6</f>
        <v>Úpravy ulice Sv.Čecha v Karviné-Fryštátě, 3.část</v>
      </c>
      <c r="F7" s="305"/>
      <c r="G7" s="305"/>
      <c r="H7" s="305"/>
      <c r="L7" s="19"/>
    </row>
    <row r="8" spans="2:46" ht="12" customHeight="1" x14ac:dyDescent="0.2">
      <c r="B8" s="19"/>
      <c r="D8" s="115" t="s">
        <v>102</v>
      </c>
      <c r="L8" s="19"/>
    </row>
    <row r="9" spans="2:46" s="1" customFormat="1" ht="16.5" customHeight="1" x14ac:dyDescent="0.2">
      <c r="B9" s="37"/>
      <c r="E9" s="304" t="s">
        <v>103</v>
      </c>
      <c r="F9" s="306"/>
      <c r="G9" s="306"/>
      <c r="H9" s="306"/>
      <c r="I9" s="116"/>
      <c r="L9" s="37"/>
    </row>
    <row r="10" spans="2:46" s="1" customFormat="1" ht="12" customHeight="1" x14ac:dyDescent="0.2">
      <c r="B10" s="37"/>
      <c r="D10" s="115" t="s">
        <v>104</v>
      </c>
      <c r="I10" s="116"/>
      <c r="L10" s="37"/>
    </row>
    <row r="11" spans="2:46" s="1" customFormat="1" ht="36.950000000000003" customHeight="1" x14ac:dyDescent="0.2">
      <c r="B11" s="37"/>
      <c r="E11" s="307" t="s">
        <v>105</v>
      </c>
      <c r="F11" s="306"/>
      <c r="G11" s="306"/>
      <c r="H11" s="306"/>
      <c r="I11" s="116"/>
      <c r="L11" s="37"/>
    </row>
    <row r="12" spans="2:46" s="1" customFormat="1" ht="11.25" x14ac:dyDescent="0.2">
      <c r="B12" s="37"/>
      <c r="I12" s="116"/>
      <c r="L12" s="37"/>
    </row>
    <row r="13" spans="2:46" s="1" customFormat="1" ht="12" customHeight="1" x14ac:dyDescent="0.2">
      <c r="B13" s="37"/>
      <c r="D13" s="115" t="s">
        <v>18</v>
      </c>
      <c r="F13" s="104" t="s">
        <v>19</v>
      </c>
      <c r="I13" s="117" t="s">
        <v>20</v>
      </c>
      <c r="J13" s="104" t="s">
        <v>1</v>
      </c>
      <c r="L13" s="37"/>
    </row>
    <row r="14" spans="2:46" s="1" customFormat="1" ht="12" customHeight="1" x14ac:dyDescent="0.2">
      <c r="B14" s="37"/>
      <c r="D14" s="115" t="s">
        <v>22</v>
      </c>
      <c r="F14" s="104" t="s">
        <v>23</v>
      </c>
      <c r="I14" s="117" t="s">
        <v>24</v>
      </c>
      <c r="J14" s="118" t="str">
        <f>'3E_Rekapitulace stavby'!AN8</f>
        <v>16. 2. 2019</v>
      </c>
      <c r="L14" s="37"/>
    </row>
    <row r="15" spans="2:46" s="1" customFormat="1" ht="10.9" customHeight="1" x14ac:dyDescent="0.2">
      <c r="B15" s="37"/>
      <c r="I15" s="116"/>
      <c r="L15" s="37"/>
    </row>
    <row r="16" spans="2:46" s="1" customFormat="1" ht="12" customHeight="1" x14ac:dyDescent="0.2">
      <c r="B16" s="37"/>
      <c r="D16" s="115" t="s">
        <v>26</v>
      </c>
      <c r="I16" s="117" t="s">
        <v>27</v>
      </c>
      <c r="J16" s="104" t="s">
        <v>28</v>
      </c>
      <c r="L16" s="37"/>
    </row>
    <row r="17" spans="2:12" s="1" customFormat="1" ht="18" customHeight="1" x14ac:dyDescent="0.2">
      <c r="B17" s="37"/>
      <c r="E17" s="104" t="s">
        <v>29</v>
      </c>
      <c r="I17" s="117" t="s">
        <v>30</v>
      </c>
      <c r="J17" s="104" t="s">
        <v>31</v>
      </c>
      <c r="L17" s="37"/>
    </row>
    <row r="18" spans="2:12" s="1" customFormat="1" ht="6.95" customHeight="1" x14ac:dyDescent="0.2">
      <c r="B18" s="37"/>
      <c r="I18" s="116"/>
      <c r="L18" s="37"/>
    </row>
    <row r="19" spans="2:12" s="1" customFormat="1" ht="12" customHeight="1" x14ac:dyDescent="0.2">
      <c r="B19" s="37"/>
      <c r="D19" s="115" t="s">
        <v>32</v>
      </c>
      <c r="I19" s="117" t="s">
        <v>27</v>
      </c>
      <c r="J19" s="29" t="str">
        <f>'3E_Rekapitulace stavby'!AN13</f>
        <v>Vyplň údaj</v>
      </c>
      <c r="L19" s="37"/>
    </row>
    <row r="20" spans="2:12" s="1" customFormat="1" ht="18" customHeight="1" x14ac:dyDescent="0.2">
      <c r="B20" s="37"/>
      <c r="E20" s="308" t="str">
        <f>'3E_Rekapitulace stavby'!E14</f>
        <v>Vyplň údaj</v>
      </c>
      <c r="F20" s="309"/>
      <c r="G20" s="309"/>
      <c r="H20" s="309"/>
      <c r="I20" s="117" t="s">
        <v>30</v>
      </c>
      <c r="J20" s="29" t="str">
        <f>'3E_Rekapitulace stavby'!AN14</f>
        <v>Vyplň údaj</v>
      </c>
      <c r="L20" s="37"/>
    </row>
    <row r="21" spans="2:12" s="1" customFormat="1" ht="6.95" customHeight="1" x14ac:dyDescent="0.2">
      <c r="B21" s="37"/>
      <c r="I21" s="116"/>
      <c r="L21" s="37"/>
    </row>
    <row r="22" spans="2:12" s="1" customFormat="1" ht="12" customHeight="1" x14ac:dyDescent="0.2">
      <c r="B22" s="37"/>
      <c r="D22" s="115" t="s">
        <v>34</v>
      </c>
      <c r="I22" s="117" t="s">
        <v>27</v>
      </c>
      <c r="J22" s="104" t="s">
        <v>35</v>
      </c>
      <c r="L22" s="37"/>
    </row>
    <row r="23" spans="2:12" s="1" customFormat="1" ht="18" customHeight="1" x14ac:dyDescent="0.2">
      <c r="B23" s="37"/>
      <c r="E23" s="104" t="s">
        <v>36</v>
      </c>
      <c r="I23" s="117" t="s">
        <v>30</v>
      </c>
      <c r="J23" s="104" t="s">
        <v>37</v>
      </c>
      <c r="L23" s="37"/>
    </row>
    <row r="24" spans="2:12" s="1" customFormat="1" ht="6.95" customHeight="1" x14ac:dyDescent="0.2">
      <c r="B24" s="37"/>
      <c r="I24" s="116"/>
      <c r="L24" s="37"/>
    </row>
    <row r="25" spans="2:12" s="1" customFormat="1" ht="12" customHeight="1" x14ac:dyDescent="0.2">
      <c r="B25" s="37"/>
      <c r="D25" s="115" t="s">
        <v>39</v>
      </c>
      <c r="I25" s="117" t="s">
        <v>27</v>
      </c>
      <c r="J25" s="104" t="s">
        <v>1</v>
      </c>
      <c r="L25" s="37"/>
    </row>
    <row r="26" spans="2:12" s="1" customFormat="1" ht="18" customHeight="1" x14ac:dyDescent="0.2">
      <c r="B26" s="37"/>
      <c r="E26" s="104" t="s">
        <v>106</v>
      </c>
      <c r="I26" s="117" t="s">
        <v>30</v>
      </c>
      <c r="J26" s="104" t="s">
        <v>1</v>
      </c>
      <c r="L26" s="37"/>
    </row>
    <row r="27" spans="2:12" s="1" customFormat="1" ht="6.95" customHeight="1" x14ac:dyDescent="0.2">
      <c r="B27" s="37"/>
      <c r="I27" s="116"/>
      <c r="L27" s="37"/>
    </row>
    <row r="28" spans="2:12" s="1" customFormat="1" ht="12" customHeight="1" x14ac:dyDescent="0.2">
      <c r="B28" s="37"/>
      <c r="D28" s="115" t="s">
        <v>41</v>
      </c>
      <c r="I28" s="116"/>
      <c r="L28" s="37"/>
    </row>
    <row r="29" spans="2:12" s="7" customFormat="1" ht="16.5" customHeight="1" x14ac:dyDescent="0.2">
      <c r="B29" s="119"/>
      <c r="E29" s="310" t="s">
        <v>1</v>
      </c>
      <c r="F29" s="310"/>
      <c r="G29" s="310"/>
      <c r="H29" s="310"/>
      <c r="I29" s="120"/>
      <c r="L29" s="119"/>
    </row>
    <row r="30" spans="2:12" s="1" customFormat="1" ht="6.95" customHeight="1" x14ac:dyDescent="0.2">
      <c r="B30" s="37"/>
      <c r="I30" s="116"/>
      <c r="L30" s="37"/>
    </row>
    <row r="31" spans="2:12" s="1" customFormat="1" ht="6.95" customHeight="1" x14ac:dyDescent="0.2">
      <c r="B31" s="37"/>
      <c r="D31" s="61"/>
      <c r="E31" s="61"/>
      <c r="F31" s="61"/>
      <c r="G31" s="61"/>
      <c r="H31" s="61"/>
      <c r="I31" s="121"/>
      <c r="J31" s="61"/>
      <c r="K31" s="61"/>
      <c r="L31" s="37"/>
    </row>
    <row r="32" spans="2:12" s="1" customFormat="1" ht="25.35" customHeight="1" x14ac:dyDescent="0.2">
      <c r="B32" s="37"/>
      <c r="D32" s="122" t="s">
        <v>42</v>
      </c>
      <c r="I32" s="116"/>
      <c r="J32" s="123">
        <f>ROUND(J142, 2)</f>
        <v>0</v>
      </c>
      <c r="L32" s="37"/>
    </row>
    <row r="33" spans="2:12" s="1" customFormat="1" ht="6.95" customHeight="1" x14ac:dyDescent="0.2">
      <c r="B33" s="37"/>
      <c r="D33" s="61"/>
      <c r="E33" s="61"/>
      <c r="F33" s="61"/>
      <c r="G33" s="61"/>
      <c r="H33" s="61"/>
      <c r="I33" s="121"/>
      <c r="J33" s="61"/>
      <c r="K33" s="61"/>
      <c r="L33" s="37"/>
    </row>
    <row r="34" spans="2:12" s="1" customFormat="1" ht="14.45" customHeight="1" x14ac:dyDescent="0.2">
      <c r="B34" s="37"/>
      <c r="F34" s="124" t="s">
        <v>44</v>
      </c>
      <c r="I34" s="125" t="s">
        <v>43</v>
      </c>
      <c r="J34" s="124" t="s">
        <v>45</v>
      </c>
      <c r="L34" s="37"/>
    </row>
    <row r="35" spans="2:12" s="1" customFormat="1" ht="14.45" customHeight="1" x14ac:dyDescent="0.2">
      <c r="B35" s="37"/>
      <c r="D35" s="126" t="s">
        <v>46</v>
      </c>
      <c r="E35" s="115" t="s">
        <v>47</v>
      </c>
      <c r="F35" s="127">
        <f>ROUND((SUM(BE142:BE354)),  2)</f>
        <v>0</v>
      </c>
      <c r="I35" s="128">
        <v>0.21</v>
      </c>
      <c r="J35" s="127">
        <f>ROUND(((SUM(BE142:BE354))*I35),  2)</f>
        <v>0</v>
      </c>
      <c r="L35" s="37"/>
    </row>
    <row r="36" spans="2:12" s="1" customFormat="1" ht="14.45" customHeight="1" x14ac:dyDescent="0.2">
      <c r="B36" s="37"/>
      <c r="E36" s="115" t="s">
        <v>48</v>
      </c>
      <c r="F36" s="127">
        <f>ROUND((SUM(BF142:BF354)),  2)</f>
        <v>0</v>
      </c>
      <c r="I36" s="128">
        <v>0.15</v>
      </c>
      <c r="J36" s="127">
        <f>ROUND(((SUM(BF142:BF354))*I36),  2)</f>
        <v>0</v>
      </c>
      <c r="L36" s="37"/>
    </row>
    <row r="37" spans="2:12" s="1" customFormat="1" ht="14.45" hidden="1" customHeight="1" x14ac:dyDescent="0.2">
      <c r="B37" s="37"/>
      <c r="E37" s="115" t="s">
        <v>49</v>
      </c>
      <c r="F37" s="127">
        <f>ROUND((SUM(BG142:BG354)),  2)</f>
        <v>0</v>
      </c>
      <c r="I37" s="128">
        <v>0.21</v>
      </c>
      <c r="J37" s="127">
        <f>0</f>
        <v>0</v>
      </c>
      <c r="L37" s="37"/>
    </row>
    <row r="38" spans="2:12" s="1" customFormat="1" ht="14.45" hidden="1" customHeight="1" x14ac:dyDescent="0.2">
      <c r="B38" s="37"/>
      <c r="E38" s="115" t="s">
        <v>50</v>
      </c>
      <c r="F38" s="127">
        <f>ROUND((SUM(BH142:BH354)),  2)</f>
        <v>0</v>
      </c>
      <c r="I38" s="128">
        <v>0.15</v>
      </c>
      <c r="J38" s="127">
        <f>0</f>
        <v>0</v>
      </c>
      <c r="L38" s="37"/>
    </row>
    <row r="39" spans="2:12" s="1" customFormat="1" ht="14.45" hidden="1" customHeight="1" x14ac:dyDescent="0.2">
      <c r="B39" s="37"/>
      <c r="E39" s="115" t="s">
        <v>51</v>
      </c>
      <c r="F39" s="127">
        <f>ROUND((SUM(BI142:BI354)),  2)</f>
        <v>0</v>
      </c>
      <c r="I39" s="128">
        <v>0</v>
      </c>
      <c r="J39" s="127">
        <f>0</f>
        <v>0</v>
      </c>
      <c r="L39" s="37"/>
    </row>
    <row r="40" spans="2:12" s="1" customFormat="1" ht="6.95" customHeight="1" x14ac:dyDescent="0.2">
      <c r="B40" s="37"/>
      <c r="I40" s="116"/>
      <c r="L40" s="37"/>
    </row>
    <row r="41" spans="2:12" s="1" customFormat="1" ht="25.35" customHeight="1" x14ac:dyDescent="0.2">
      <c r="B41" s="37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4"/>
      <c r="J41" s="135">
        <f>SUM(J32:J39)</f>
        <v>0</v>
      </c>
      <c r="K41" s="136"/>
      <c r="L41" s="37"/>
    </row>
    <row r="42" spans="2:12" s="1" customFormat="1" ht="14.45" customHeight="1" x14ac:dyDescent="0.2">
      <c r="B42" s="37"/>
      <c r="I42" s="116"/>
      <c r="L42" s="37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7"/>
      <c r="D50" s="137" t="s">
        <v>55</v>
      </c>
      <c r="E50" s="138"/>
      <c r="F50" s="138"/>
      <c r="G50" s="137" t="s">
        <v>56</v>
      </c>
      <c r="H50" s="138"/>
      <c r="I50" s="139"/>
      <c r="J50" s="138"/>
      <c r="K50" s="138"/>
      <c r="L50" s="37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7"/>
      <c r="D61" s="140" t="s">
        <v>57</v>
      </c>
      <c r="E61" s="141"/>
      <c r="F61" s="142" t="s">
        <v>58</v>
      </c>
      <c r="G61" s="140" t="s">
        <v>57</v>
      </c>
      <c r="H61" s="141"/>
      <c r="I61" s="143"/>
      <c r="J61" s="144" t="s">
        <v>58</v>
      </c>
      <c r="K61" s="141"/>
      <c r="L61" s="37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7"/>
      <c r="D65" s="137" t="s">
        <v>59</v>
      </c>
      <c r="E65" s="138"/>
      <c r="F65" s="138"/>
      <c r="G65" s="137" t="s">
        <v>60</v>
      </c>
      <c r="H65" s="138"/>
      <c r="I65" s="139"/>
      <c r="J65" s="138"/>
      <c r="K65" s="138"/>
      <c r="L65" s="37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7"/>
      <c r="D76" s="140" t="s">
        <v>57</v>
      </c>
      <c r="E76" s="141"/>
      <c r="F76" s="142" t="s">
        <v>58</v>
      </c>
      <c r="G76" s="140" t="s">
        <v>57</v>
      </c>
      <c r="H76" s="141"/>
      <c r="I76" s="143"/>
      <c r="J76" s="144" t="s">
        <v>58</v>
      </c>
      <c r="K76" s="141"/>
      <c r="L76" s="37"/>
    </row>
    <row r="77" spans="2:12" s="1" customFormat="1" ht="14.45" customHeight="1" x14ac:dyDescent="0.2">
      <c r="B77" s="145"/>
      <c r="C77" s="146"/>
      <c r="D77" s="146"/>
      <c r="E77" s="146"/>
      <c r="F77" s="146"/>
      <c r="G77" s="146"/>
      <c r="H77" s="146"/>
      <c r="I77" s="147"/>
      <c r="J77" s="146"/>
      <c r="K77" s="146"/>
      <c r="L77" s="37"/>
    </row>
    <row r="81" spans="2:12" s="1" customFormat="1" ht="6.95" customHeight="1" x14ac:dyDescent="0.2">
      <c r="B81" s="148"/>
      <c r="C81" s="149"/>
      <c r="D81" s="149"/>
      <c r="E81" s="149"/>
      <c r="F81" s="149"/>
      <c r="G81" s="149"/>
      <c r="H81" s="149"/>
      <c r="I81" s="150"/>
      <c r="J81" s="149"/>
      <c r="K81" s="149"/>
      <c r="L81" s="37"/>
    </row>
    <row r="82" spans="2:12" s="1" customFormat="1" ht="24.95" customHeight="1" x14ac:dyDescent="0.2">
      <c r="B82" s="33"/>
      <c r="C82" s="22" t="s">
        <v>107</v>
      </c>
      <c r="D82" s="34"/>
      <c r="E82" s="34"/>
      <c r="F82" s="34"/>
      <c r="G82" s="34"/>
      <c r="H82" s="34"/>
      <c r="I82" s="116"/>
      <c r="J82" s="34"/>
      <c r="K82" s="34"/>
      <c r="L82" s="37"/>
    </row>
    <row r="83" spans="2:12" s="1" customFormat="1" ht="6.95" customHeight="1" x14ac:dyDescent="0.2">
      <c r="B83" s="33"/>
      <c r="C83" s="34"/>
      <c r="D83" s="34"/>
      <c r="E83" s="34"/>
      <c r="F83" s="34"/>
      <c r="G83" s="34"/>
      <c r="H83" s="34"/>
      <c r="I83" s="116"/>
      <c r="J83" s="34"/>
      <c r="K83" s="34"/>
      <c r="L83" s="37"/>
    </row>
    <row r="84" spans="2:12" s="1" customFormat="1" ht="12" customHeight="1" x14ac:dyDescent="0.2">
      <c r="B84" s="33"/>
      <c r="C84" s="28" t="s">
        <v>16</v>
      </c>
      <c r="D84" s="34"/>
      <c r="E84" s="34"/>
      <c r="F84" s="34"/>
      <c r="G84" s="34"/>
      <c r="H84" s="34"/>
      <c r="I84" s="116"/>
      <c r="J84" s="34"/>
      <c r="K84" s="34"/>
      <c r="L84" s="37"/>
    </row>
    <row r="85" spans="2:12" s="1" customFormat="1" ht="16.5" customHeight="1" x14ac:dyDescent="0.2">
      <c r="B85" s="33"/>
      <c r="C85" s="34"/>
      <c r="D85" s="34"/>
      <c r="E85" s="311" t="str">
        <f>E7</f>
        <v>Úpravy ulice Sv.Čecha v Karviné-Fryštátě, 3.část</v>
      </c>
      <c r="F85" s="312"/>
      <c r="G85" s="312"/>
      <c r="H85" s="312"/>
      <c r="I85" s="116"/>
      <c r="J85" s="34"/>
      <c r="K85" s="34"/>
      <c r="L85" s="37"/>
    </row>
    <row r="86" spans="2:12" ht="12" customHeight="1" x14ac:dyDescent="0.2">
      <c r="B86" s="20"/>
      <c r="C86" s="28" t="s">
        <v>102</v>
      </c>
      <c r="D86" s="21"/>
      <c r="E86" s="21"/>
      <c r="F86" s="21"/>
      <c r="G86" s="21"/>
      <c r="H86" s="21"/>
      <c r="J86" s="21"/>
      <c r="K86" s="21"/>
      <c r="L86" s="19"/>
    </row>
    <row r="87" spans="2:12" s="1" customFormat="1" ht="16.5" customHeight="1" x14ac:dyDescent="0.2">
      <c r="B87" s="33"/>
      <c r="C87" s="34"/>
      <c r="D87" s="34"/>
      <c r="E87" s="311" t="s">
        <v>103</v>
      </c>
      <c r="F87" s="313"/>
      <c r="G87" s="313"/>
      <c r="H87" s="313"/>
      <c r="I87" s="116"/>
      <c r="J87" s="34"/>
      <c r="K87" s="34"/>
      <c r="L87" s="37"/>
    </row>
    <row r="88" spans="2:12" s="1" customFormat="1" ht="12" customHeight="1" x14ac:dyDescent="0.2">
      <c r="B88" s="33"/>
      <c r="C88" s="28" t="s">
        <v>104</v>
      </c>
      <c r="D88" s="34"/>
      <c r="E88" s="34"/>
      <c r="F88" s="34"/>
      <c r="G88" s="34"/>
      <c r="H88" s="34"/>
      <c r="I88" s="116"/>
      <c r="J88" s="34"/>
      <c r="K88" s="34"/>
      <c r="L88" s="37"/>
    </row>
    <row r="89" spans="2:12" s="1" customFormat="1" ht="16.5" customHeight="1" x14ac:dyDescent="0.2">
      <c r="B89" s="33"/>
      <c r="C89" s="34"/>
      <c r="D89" s="34"/>
      <c r="E89" s="279" t="str">
        <f>E11</f>
        <v>101 - Soupis prací - Komunikace</v>
      </c>
      <c r="F89" s="313"/>
      <c r="G89" s="313"/>
      <c r="H89" s="313"/>
      <c r="I89" s="116"/>
      <c r="J89" s="34"/>
      <c r="K89" s="34"/>
      <c r="L89" s="37"/>
    </row>
    <row r="90" spans="2:12" s="1" customFormat="1" ht="6.95" customHeight="1" x14ac:dyDescent="0.2">
      <c r="B90" s="33"/>
      <c r="C90" s="34"/>
      <c r="D90" s="34"/>
      <c r="E90" s="34"/>
      <c r="F90" s="34"/>
      <c r="G90" s="34"/>
      <c r="H90" s="34"/>
      <c r="I90" s="116"/>
      <c r="J90" s="34"/>
      <c r="K90" s="34"/>
      <c r="L90" s="37"/>
    </row>
    <row r="91" spans="2:12" s="1" customFormat="1" ht="12" customHeight="1" x14ac:dyDescent="0.2">
      <c r="B91" s="33"/>
      <c r="C91" s="28" t="s">
        <v>22</v>
      </c>
      <c r="D91" s="34"/>
      <c r="E91" s="34"/>
      <c r="F91" s="26" t="str">
        <f>F14</f>
        <v>Karviná Fryštát</v>
      </c>
      <c r="G91" s="34"/>
      <c r="H91" s="34"/>
      <c r="I91" s="117" t="s">
        <v>24</v>
      </c>
      <c r="J91" s="60" t="str">
        <f>IF(J14="","",J14)</f>
        <v>16. 2. 2019</v>
      </c>
      <c r="K91" s="34"/>
      <c r="L91" s="37"/>
    </row>
    <row r="92" spans="2:12" s="1" customFormat="1" ht="6.95" customHeight="1" x14ac:dyDescent="0.2">
      <c r="B92" s="33"/>
      <c r="C92" s="34"/>
      <c r="D92" s="34"/>
      <c r="E92" s="34"/>
      <c r="F92" s="34"/>
      <c r="G92" s="34"/>
      <c r="H92" s="34"/>
      <c r="I92" s="116"/>
      <c r="J92" s="34"/>
      <c r="K92" s="34"/>
      <c r="L92" s="37"/>
    </row>
    <row r="93" spans="2:12" s="1" customFormat="1" ht="43.15" customHeight="1" x14ac:dyDescent="0.2">
      <c r="B93" s="33"/>
      <c r="C93" s="28" t="s">
        <v>26</v>
      </c>
      <c r="D93" s="34"/>
      <c r="E93" s="34"/>
      <c r="F93" s="26" t="str">
        <f>E17</f>
        <v>SMK-odbor majetkový</v>
      </c>
      <c r="G93" s="34"/>
      <c r="H93" s="34"/>
      <c r="I93" s="117" t="s">
        <v>34</v>
      </c>
      <c r="J93" s="31" t="str">
        <f>E23</f>
        <v>Ateliér ESO spolsr.o.,K.H.Máchy5203/33</v>
      </c>
      <c r="K93" s="34"/>
      <c r="L93" s="37"/>
    </row>
    <row r="94" spans="2:12" s="1" customFormat="1" ht="27.95" customHeight="1" x14ac:dyDescent="0.2">
      <c r="B94" s="33"/>
      <c r="C94" s="28" t="s">
        <v>32</v>
      </c>
      <c r="D94" s="34"/>
      <c r="E94" s="34"/>
      <c r="F94" s="26" t="str">
        <f>IF(E20="","",E20)</f>
        <v>Vyplň údaj</v>
      </c>
      <c r="G94" s="34"/>
      <c r="H94" s="34"/>
      <c r="I94" s="117" t="s">
        <v>39</v>
      </c>
      <c r="J94" s="31" t="str">
        <f>E26</f>
        <v>Ing. Miloslav v Karviné</v>
      </c>
      <c r="K94" s="34"/>
      <c r="L94" s="37"/>
    </row>
    <row r="95" spans="2:12" s="1" customFormat="1" ht="10.35" customHeight="1" x14ac:dyDescent="0.2">
      <c r="B95" s="33"/>
      <c r="C95" s="34"/>
      <c r="D95" s="34"/>
      <c r="E95" s="34"/>
      <c r="F95" s="34"/>
      <c r="G95" s="34"/>
      <c r="H95" s="34"/>
      <c r="I95" s="116"/>
      <c r="J95" s="34"/>
      <c r="K95" s="34"/>
      <c r="L95" s="37"/>
    </row>
    <row r="96" spans="2:12" s="1" customFormat="1" ht="29.25" customHeight="1" x14ac:dyDescent="0.2">
      <c r="B96" s="33"/>
      <c r="C96" s="151" t="s">
        <v>108</v>
      </c>
      <c r="D96" s="152"/>
      <c r="E96" s="152"/>
      <c r="F96" s="152"/>
      <c r="G96" s="152"/>
      <c r="H96" s="152"/>
      <c r="I96" s="153"/>
      <c r="J96" s="154" t="s">
        <v>109</v>
      </c>
      <c r="K96" s="152"/>
      <c r="L96" s="37"/>
    </row>
    <row r="97" spans="2:47" s="1" customFormat="1" ht="10.35" customHeight="1" x14ac:dyDescent="0.2">
      <c r="B97" s="33"/>
      <c r="C97" s="34"/>
      <c r="D97" s="34"/>
      <c r="E97" s="34"/>
      <c r="F97" s="34"/>
      <c r="G97" s="34"/>
      <c r="H97" s="34"/>
      <c r="I97" s="116"/>
      <c r="J97" s="34"/>
      <c r="K97" s="34"/>
      <c r="L97" s="37"/>
    </row>
    <row r="98" spans="2:47" s="1" customFormat="1" ht="22.9" customHeight="1" x14ac:dyDescent="0.2">
      <c r="B98" s="33"/>
      <c r="C98" s="155" t="s">
        <v>110</v>
      </c>
      <c r="D98" s="34"/>
      <c r="E98" s="34"/>
      <c r="F98" s="34"/>
      <c r="G98" s="34"/>
      <c r="H98" s="34"/>
      <c r="I98" s="116"/>
      <c r="J98" s="78">
        <f>J142</f>
        <v>0</v>
      </c>
      <c r="K98" s="34"/>
      <c r="L98" s="37"/>
      <c r="AU98" s="16" t="s">
        <v>111</v>
      </c>
    </row>
    <row r="99" spans="2:47" s="8" customFormat="1" ht="24.95" customHeight="1" x14ac:dyDescent="0.2">
      <c r="B99" s="156"/>
      <c r="C99" s="157"/>
      <c r="D99" s="158" t="s">
        <v>112</v>
      </c>
      <c r="E99" s="159"/>
      <c r="F99" s="159"/>
      <c r="G99" s="159"/>
      <c r="H99" s="159"/>
      <c r="I99" s="160"/>
      <c r="J99" s="161">
        <f>J143</f>
        <v>0</v>
      </c>
      <c r="K99" s="157"/>
      <c r="L99" s="162"/>
    </row>
    <row r="100" spans="2:47" s="9" customFormat="1" ht="19.899999999999999" customHeight="1" x14ac:dyDescent="0.2">
      <c r="B100" s="163"/>
      <c r="C100" s="98"/>
      <c r="D100" s="164" t="s">
        <v>113</v>
      </c>
      <c r="E100" s="165"/>
      <c r="F100" s="165"/>
      <c r="G100" s="165"/>
      <c r="H100" s="165"/>
      <c r="I100" s="166"/>
      <c r="J100" s="167">
        <f>J144</f>
        <v>0</v>
      </c>
      <c r="K100" s="98"/>
      <c r="L100" s="168"/>
    </row>
    <row r="101" spans="2:47" s="9" customFormat="1" ht="14.85" customHeight="1" x14ac:dyDescent="0.2">
      <c r="B101" s="163"/>
      <c r="C101" s="98"/>
      <c r="D101" s="164" t="s">
        <v>114</v>
      </c>
      <c r="E101" s="165"/>
      <c r="F101" s="165"/>
      <c r="G101" s="165"/>
      <c r="H101" s="165"/>
      <c r="I101" s="166"/>
      <c r="J101" s="167">
        <f>J145</f>
        <v>0</v>
      </c>
      <c r="K101" s="98"/>
      <c r="L101" s="168"/>
    </row>
    <row r="102" spans="2:47" s="9" customFormat="1" ht="14.85" customHeight="1" x14ac:dyDescent="0.2">
      <c r="B102" s="163"/>
      <c r="C102" s="98"/>
      <c r="D102" s="164" t="s">
        <v>115</v>
      </c>
      <c r="E102" s="165"/>
      <c r="F102" s="165"/>
      <c r="G102" s="165"/>
      <c r="H102" s="165"/>
      <c r="I102" s="166"/>
      <c r="J102" s="167">
        <f>J163</f>
        <v>0</v>
      </c>
      <c r="K102" s="98"/>
      <c r="L102" s="168"/>
    </row>
    <row r="103" spans="2:47" s="9" customFormat="1" ht="14.85" customHeight="1" x14ac:dyDescent="0.2">
      <c r="B103" s="163"/>
      <c r="C103" s="98"/>
      <c r="D103" s="164" t="s">
        <v>116</v>
      </c>
      <c r="E103" s="165"/>
      <c r="F103" s="165"/>
      <c r="G103" s="165"/>
      <c r="H103" s="165"/>
      <c r="I103" s="166"/>
      <c r="J103" s="167">
        <f>J173</f>
        <v>0</v>
      </c>
      <c r="K103" s="98"/>
      <c r="L103" s="168"/>
    </row>
    <row r="104" spans="2:47" s="9" customFormat="1" ht="14.85" customHeight="1" x14ac:dyDescent="0.2">
      <c r="B104" s="163"/>
      <c r="C104" s="98"/>
      <c r="D104" s="164" t="s">
        <v>117</v>
      </c>
      <c r="E104" s="165"/>
      <c r="F104" s="165"/>
      <c r="G104" s="165"/>
      <c r="H104" s="165"/>
      <c r="I104" s="166"/>
      <c r="J104" s="167">
        <f>J186</f>
        <v>0</v>
      </c>
      <c r="K104" s="98"/>
      <c r="L104" s="168"/>
    </row>
    <row r="105" spans="2:47" s="9" customFormat="1" ht="14.85" customHeight="1" x14ac:dyDescent="0.2">
      <c r="B105" s="163"/>
      <c r="C105" s="98"/>
      <c r="D105" s="164" t="s">
        <v>118</v>
      </c>
      <c r="E105" s="165"/>
      <c r="F105" s="165"/>
      <c r="G105" s="165"/>
      <c r="H105" s="165"/>
      <c r="I105" s="166"/>
      <c r="J105" s="167">
        <f>J191</f>
        <v>0</v>
      </c>
      <c r="K105" s="98"/>
      <c r="L105" s="168"/>
    </row>
    <row r="106" spans="2:47" s="9" customFormat="1" ht="14.85" customHeight="1" x14ac:dyDescent="0.2">
      <c r="B106" s="163"/>
      <c r="C106" s="98"/>
      <c r="D106" s="164" t="s">
        <v>119</v>
      </c>
      <c r="E106" s="165"/>
      <c r="F106" s="165"/>
      <c r="G106" s="165"/>
      <c r="H106" s="165"/>
      <c r="I106" s="166"/>
      <c r="J106" s="167">
        <f>J204</f>
        <v>0</v>
      </c>
      <c r="K106" s="98"/>
      <c r="L106" s="168"/>
    </row>
    <row r="107" spans="2:47" s="9" customFormat="1" ht="19.899999999999999" customHeight="1" x14ac:dyDescent="0.2">
      <c r="B107" s="163"/>
      <c r="C107" s="98"/>
      <c r="D107" s="164" t="s">
        <v>120</v>
      </c>
      <c r="E107" s="165"/>
      <c r="F107" s="165"/>
      <c r="G107" s="165"/>
      <c r="H107" s="165"/>
      <c r="I107" s="166"/>
      <c r="J107" s="167">
        <f>J219</f>
        <v>0</v>
      </c>
      <c r="K107" s="98"/>
      <c r="L107" s="168"/>
    </row>
    <row r="108" spans="2:47" s="9" customFormat="1" ht="19.899999999999999" customHeight="1" x14ac:dyDescent="0.2">
      <c r="B108" s="163"/>
      <c r="C108" s="98"/>
      <c r="D108" s="164" t="s">
        <v>121</v>
      </c>
      <c r="E108" s="165"/>
      <c r="F108" s="165"/>
      <c r="G108" s="165"/>
      <c r="H108" s="165"/>
      <c r="I108" s="166"/>
      <c r="J108" s="167">
        <f>J223</f>
        <v>0</v>
      </c>
      <c r="K108" s="98"/>
      <c r="L108" s="168"/>
    </row>
    <row r="109" spans="2:47" s="9" customFormat="1" ht="14.85" customHeight="1" x14ac:dyDescent="0.2">
      <c r="B109" s="163"/>
      <c r="C109" s="98"/>
      <c r="D109" s="164" t="s">
        <v>122</v>
      </c>
      <c r="E109" s="165"/>
      <c r="F109" s="165"/>
      <c r="G109" s="165"/>
      <c r="H109" s="165"/>
      <c r="I109" s="166"/>
      <c r="J109" s="167">
        <f>J224</f>
        <v>0</v>
      </c>
      <c r="K109" s="98"/>
      <c r="L109" s="168"/>
    </row>
    <row r="110" spans="2:47" s="9" customFormat="1" ht="19.899999999999999" customHeight="1" x14ac:dyDescent="0.2">
      <c r="B110" s="163"/>
      <c r="C110" s="98"/>
      <c r="D110" s="164" t="s">
        <v>123</v>
      </c>
      <c r="E110" s="165"/>
      <c r="F110" s="165"/>
      <c r="G110" s="165"/>
      <c r="H110" s="165"/>
      <c r="I110" s="166"/>
      <c r="J110" s="167">
        <f>J227</f>
        <v>0</v>
      </c>
      <c r="K110" s="98"/>
      <c r="L110" s="168"/>
    </row>
    <row r="111" spans="2:47" s="9" customFormat="1" ht="14.85" customHeight="1" x14ac:dyDescent="0.2">
      <c r="B111" s="163"/>
      <c r="C111" s="98"/>
      <c r="D111" s="164" t="s">
        <v>124</v>
      </c>
      <c r="E111" s="165"/>
      <c r="F111" s="165"/>
      <c r="G111" s="165"/>
      <c r="H111" s="165"/>
      <c r="I111" s="166"/>
      <c r="J111" s="167">
        <f>J228</f>
        <v>0</v>
      </c>
      <c r="K111" s="98"/>
      <c r="L111" s="168"/>
    </row>
    <row r="112" spans="2:47" s="9" customFormat="1" ht="14.85" customHeight="1" x14ac:dyDescent="0.2">
      <c r="B112" s="163"/>
      <c r="C112" s="98"/>
      <c r="D112" s="164" t="s">
        <v>125</v>
      </c>
      <c r="E112" s="165"/>
      <c r="F112" s="165"/>
      <c r="G112" s="165"/>
      <c r="H112" s="165"/>
      <c r="I112" s="166"/>
      <c r="J112" s="167">
        <f>J233</f>
        <v>0</v>
      </c>
      <c r="K112" s="98"/>
      <c r="L112" s="168"/>
    </row>
    <row r="113" spans="2:12" s="9" customFormat="1" ht="19.899999999999999" customHeight="1" x14ac:dyDescent="0.2">
      <c r="B113" s="163"/>
      <c r="C113" s="98"/>
      <c r="D113" s="164" t="s">
        <v>126</v>
      </c>
      <c r="E113" s="165"/>
      <c r="F113" s="165"/>
      <c r="G113" s="165"/>
      <c r="H113" s="165"/>
      <c r="I113" s="166"/>
      <c r="J113" s="167">
        <f>J238</f>
        <v>0</v>
      </c>
      <c r="K113" s="98"/>
      <c r="L113" s="168"/>
    </row>
    <row r="114" spans="2:12" s="9" customFormat="1" ht="19.899999999999999" customHeight="1" x14ac:dyDescent="0.2">
      <c r="B114" s="163"/>
      <c r="C114" s="98"/>
      <c r="D114" s="164" t="s">
        <v>127</v>
      </c>
      <c r="E114" s="165"/>
      <c r="F114" s="165"/>
      <c r="G114" s="165"/>
      <c r="H114" s="165"/>
      <c r="I114" s="166"/>
      <c r="J114" s="167">
        <f>J247</f>
        <v>0</v>
      </c>
      <c r="K114" s="98"/>
      <c r="L114" s="168"/>
    </row>
    <row r="115" spans="2:12" s="9" customFormat="1" ht="14.85" customHeight="1" x14ac:dyDescent="0.2">
      <c r="B115" s="163"/>
      <c r="C115" s="98"/>
      <c r="D115" s="164" t="s">
        <v>128</v>
      </c>
      <c r="E115" s="165"/>
      <c r="F115" s="165"/>
      <c r="G115" s="165"/>
      <c r="H115" s="165"/>
      <c r="I115" s="166"/>
      <c r="J115" s="167">
        <f>J248</f>
        <v>0</v>
      </c>
      <c r="K115" s="98"/>
      <c r="L115" s="168"/>
    </row>
    <row r="116" spans="2:12" s="9" customFormat="1" ht="19.899999999999999" customHeight="1" x14ac:dyDescent="0.2">
      <c r="B116" s="163"/>
      <c r="C116" s="98"/>
      <c r="D116" s="164" t="s">
        <v>129</v>
      </c>
      <c r="E116" s="165"/>
      <c r="F116" s="165"/>
      <c r="G116" s="165"/>
      <c r="H116" s="165"/>
      <c r="I116" s="166"/>
      <c r="J116" s="167">
        <f>J261</f>
        <v>0</v>
      </c>
      <c r="K116" s="98"/>
      <c r="L116" s="168"/>
    </row>
    <row r="117" spans="2:12" s="9" customFormat="1" ht="19.899999999999999" customHeight="1" x14ac:dyDescent="0.2">
      <c r="B117" s="163"/>
      <c r="C117" s="98"/>
      <c r="D117" s="164" t="s">
        <v>130</v>
      </c>
      <c r="E117" s="165"/>
      <c r="F117" s="165"/>
      <c r="G117" s="165"/>
      <c r="H117" s="165"/>
      <c r="I117" s="166"/>
      <c r="J117" s="167">
        <f>J295</f>
        <v>0</v>
      </c>
      <c r="K117" s="98"/>
      <c r="L117" s="168"/>
    </row>
    <row r="118" spans="2:12" s="9" customFormat="1" ht="19.899999999999999" customHeight="1" x14ac:dyDescent="0.2">
      <c r="B118" s="163"/>
      <c r="C118" s="98"/>
      <c r="D118" s="164" t="s">
        <v>131</v>
      </c>
      <c r="E118" s="165"/>
      <c r="F118" s="165"/>
      <c r="G118" s="165"/>
      <c r="H118" s="165"/>
      <c r="I118" s="166"/>
      <c r="J118" s="167">
        <f>J337</f>
        <v>0</v>
      </c>
      <c r="K118" s="98"/>
      <c r="L118" s="168"/>
    </row>
    <row r="119" spans="2:12" s="9" customFormat="1" ht="19.899999999999999" customHeight="1" x14ac:dyDescent="0.2">
      <c r="B119" s="163"/>
      <c r="C119" s="98"/>
      <c r="D119" s="164" t="s">
        <v>132</v>
      </c>
      <c r="E119" s="165"/>
      <c r="F119" s="165"/>
      <c r="G119" s="165"/>
      <c r="H119" s="165"/>
      <c r="I119" s="166"/>
      <c r="J119" s="167">
        <f>J340</f>
        <v>0</v>
      </c>
      <c r="K119" s="98"/>
      <c r="L119" s="168"/>
    </row>
    <row r="120" spans="2:12" s="9" customFormat="1" ht="19.899999999999999" customHeight="1" x14ac:dyDescent="0.2">
      <c r="B120" s="163"/>
      <c r="C120" s="98"/>
      <c r="D120" s="164" t="s">
        <v>133</v>
      </c>
      <c r="E120" s="165"/>
      <c r="F120" s="165"/>
      <c r="G120" s="165"/>
      <c r="H120" s="165"/>
      <c r="I120" s="166"/>
      <c r="J120" s="167">
        <f>J353</f>
        <v>0</v>
      </c>
      <c r="K120" s="98"/>
      <c r="L120" s="168"/>
    </row>
    <row r="121" spans="2:12" s="1" customFormat="1" ht="21.75" customHeight="1" x14ac:dyDescent="0.2">
      <c r="B121" s="33"/>
      <c r="C121" s="34"/>
      <c r="D121" s="34"/>
      <c r="E121" s="34"/>
      <c r="F121" s="34"/>
      <c r="G121" s="34"/>
      <c r="H121" s="34"/>
      <c r="I121" s="116"/>
      <c r="J121" s="34"/>
      <c r="K121" s="34"/>
      <c r="L121" s="37"/>
    </row>
    <row r="122" spans="2:12" s="1" customFormat="1" ht="6.95" customHeight="1" x14ac:dyDescent="0.2">
      <c r="B122" s="48"/>
      <c r="C122" s="49"/>
      <c r="D122" s="49"/>
      <c r="E122" s="49"/>
      <c r="F122" s="49"/>
      <c r="G122" s="49"/>
      <c r="H122" s="49"/>
      <c r="I122" s="147"/>
      <c r="J122" s="49"/>
      <c r="K122" s="49"/>
      <c r="L122" s="37"/>
    </row>
    <row r="126" spans="2:12" s="1" customFormat="1" ht="6.95" customHeight="1" x14ac:dyDescent="0.2">
      <c r="B126" s="50"/>
      <c r="C126" s="51"/>
      <c r="D126" s="51"/>
      <c r="E126" s="51"/>
      <c r="F126" s="51"/>
      <c r="G126" s="51"/>
      <c r="H126" s="51"/>
      <c r="I126" s="150"/>
      <c r="J126" s="51"/>
      <c r="K126" s="51"/>
      <c r="L126" s="37"/>
    </row>
    <row r="127" spans="2:12" s="1" customFormat="1" ht="24.95" customHeight="1" x14ac:dyDescent="0.2">
      <c r="B127" s="33"/>
      <c r="C127" s="22" t="s">
        <v>134</v>
      </c>
      <c r="D127" s="34"/>
      <c r="E127" s="34"/>
      <c r="F127" s="34"/>
      <c r="G127" s="34"/>
      <c r="H127" s="34"/>
      <c r="I127" s="116"/>
      <c r="J127" s="34"/>
      <c r="K127" s="34"/>
      <c r="L127" s="37"/>
    </row>
    <row r="128" spans="2:12" s="1" customFormat="1" ht="6.95" customHeight="1" x14ac:dyDescent="0.2">
      <c r="B128" s="33"/>
      <c r="C128" s="34"/>
      <c r="D128" s="34"/>
      <c r="E128" s="34"/>
      <c r="F128" s="34"/>
      <c r="G128" s="34"/>
      <c r="H128" s="34"/>
      <c r="I128" s="116"/>
      <c r="J128" s="34"/>
      <c r="K128" s="34"/>
      <c r="L128" s="37"/>
    </row>
    <row r="129" spans="2:63" s="1" customFormat="1" ht="12" customHeight="1" x14ac:dyDescent="0.2">
      <c r="B129" s="33"/>
      <c r="C129" s="28" t="s">
        <v>16</v>
      </c>
      <c r="D129" s="34"/>
      <c r="E129" s="34"/>
      <c r="F129" s="34"/>
      <c r="G129" s="34"/>
      <c r="H129" s="34"/>
      <c r="I129" s="116"/>
      <c r="J129" s="34"/>
      <c r="K129" s="34"/>
      <c r="L129" s="37"/>
    </row>
    <row r="130" spans="2:63" s="1" customFormat="1" ht="16.5" customHeight="1" x14ac:dyDescent="0.2">
      <c r="B130" s="33"/>
      <c r="C130" s="34"/>
      <c r="D130" s="34"/>
      <c r="E130" s="311" t="str">
        <f>E7</f>
        <v>Úpravy ulice Sv.Čecha v Karviné-Fryštátě, 3.část</v>
      </c>
      <c r="F130" s="312"/>
      <c r="G130" s="312"/>
      <c r="H130" s="312"/>
      <c r="I130" s="116"/>
      <c r="J130" s="34"/>
      <c r="K130" s="34"/>
      <c r="L130" s="37"/>
    </row>
    <row r="131" spans="2:63" ht="12" customHeight="1" x14ac:dyDescent="0.2">
      <c r="B131" s="20"/>
      <c r="C131" s="28" t="s">
        <v>102</v>
      </c>
      <c r="D131" s="21"/>
      <c r="E131" s="21"/>
      <c r="F131" s="21"/>
      <c r="G131" s="21"/>
      <c r="H131" s="21"/>
      <c r="J131" s="21"/>
      <c r="K131" s="21"/>
      <c r="L131" s="19"/>
    </row>
    <row r="132" spans="2:63" s="1" customFormat="1" ht="16.5" customHeight="1" x14ac:dyDescent="0.2">
      <c r="B132" s="33"/>
      <c r="C132" s="34"/>
      <c r="D132" s="34"/>
      <c r="E132" s="311" t="s">
        <v>103</v>
      </c>
      <c r="F132" s="313"/>
      <c r="G132" s="313"/>
      <c r="H132" s="313"/>
      <c r="I132" s="116"/>
      <c r="J132" s="34"/>
      <c r="K132" s="34"/>
      <c r="L132" s="37"/>
    </row>
    <row r="133" spans="2:63" s="1" customFormat="1" ht="12" customHeight="1" x14ac:dyDescent="0.2">
      <c r="B133" s="33"/>
      <c r="C133" s="28" t="s">
        <v>104</v>
      </c>
      <c r="D133" s="34"/>
      <c r="E133" s="34"/>
      <c r="F133" s="34"/>
      <c r="G133" s="34"/>
      <c r="H133" s="34"/>
      <c r="I133" s="116"/>
      <c r="J133" s="34"/>
      <c r="K133" s="34"/>
      <c r="L133" s="37"/>
    </row>
    <row r="134" spans="2:63" s="1" customFormat="1" ht="16.5" customHeight="1" x14ac:dyDescent="0.2">
      <c r="B134" s="33"/>
      <c r="C134" s="34"/>
      <c r="D134" s="34"/>
      <c r="E134" s="279" t="str">
        <f>E11</f>
        <v>101 - Soupis prací - Komunikace</v>
      </c>
      <c r="F134" s="313"/>
      <c r="G134" s="313"/>
      <c r="H134" s="313"/>
      <c r="I134" s="116"/>
      <c r="J134" s="34"/>
      <c r="K134" s="34"/>
      <c r="L134" s="37"/>
    </row>
    <row r="135" spans="2:63" s="1" customFormat="1" ht="6.95" customHeight="1" x14ac:dyDescent="0.2">
      <c r="B135" s="33"/>
      <c r="C135" s="34"/>
      <c r="D135" s="34"/>
      <c r="E135" s="34"/>
      <c r="F135" s="34"/>
      <c r="G135" s="34"/>
      <c r="H135" s="34"/>
      <c r="I135" s="116"/>
      <c r="J135" s="34"/>
      <c r="K135" s="34"/>
      <c r="L135" s="37"/>
    </row>
    <row r="136" spans="2:63" s="1" customFormat="1" ht="12" customHeight="1" x14ac:dyDescent="0.2">
      <c r="B136" s="33"/>
      <c r="C136" s="28" t="s">
        <v>22</v>
      </c>
      <c r="D136" s="34"/>
      <c r="E136" s="34"/>
      <c r="F136" s="26" t="str">
        <f>F14</f>
        <v>Karviná Fryštát</v>
      </c>
      <c r="G136" s="34"/>
      <c r="H136" s="34"/>
      <c r="I136" s="117" t="s">
        <v>24</v>
      </c>
      <c r="J136" s="60" t="str">
        <f>IF(J14="","",J14)</f>
        <v>16. 2. 2019</v>
      </c>
      <c r="K136" s="34"/>
      <c r="L136" s="37"/>
    </row>
    <row r="137" spans="2:63" s="1" customFormat="1" ht="6.95" customHeight="1" x14ac:dyDescent="0.2">
      <c r="B137" s="33"/>
      <c r="C137" s="34"/>
      <c r="D137" s="34"/>
      <c r="E137" s="34"/>
      <c r="F137" s="34"/>
      <c r="G137" s="34"/>
      <c r="H137" s="34"/>
      <c r="I137" s="116"/>
      <c r="J137" s="34"/>
      <c r="K137" s="34"/>
      <c r="L137" s="37"/>
    </row>
    <row r="138" spans="2:63" s="1" customFormat="1" ht="43.15" customHeight="1" x14ac:dyDescent="0.2">
      <c r="B138" s="33"/>
      <c r="C138" s="28" t="s">
        <v>26</v>
      </c>
      <c r="D138" s="34"/>
      <c r="E138" s="34"/>
      <c r="F138" s="26" t="str">
        <f>E17</f>
        <v>SMK-odbor majetkový</v>
      </c>
      <c r="G138" s="34"/>
      <c r="H138" s="34"/>
      <c r="I138" s="117" t="s">
        <v>34</v>
      </c>
      <c r="J138" s="31" t="str">
        <f>E23</f>
        <v>Ateliér ESO spolsr.o.,K.H.Máchy5203/33</v>
      </c>
      <c r="K138" s="34"/>
      <c r="L138" s="37"/>
    </row>
    <row r="139" spans="2:63" s="1" customFormat="1" ht="27.95" customHeight="1" x14ac:dyDescent="0.2">
      <c r="B139" s="33"/>
      <c r="C139" s="28" t="s">
        <v>32</v>
      </c>
      <c r="D139" s="34"/>
      <c r="E139" s="34"/>
      <c r="F139" s="26" t="str">
        <f>IF(E20="","",E20)</f>
        <v>Vyplň údaj</v>
      </c>
      <c r="G139" s="34"/>
      <c r="H139" s="34"/>
      <c r="I139" s="117" t="s">
        <v>39</v>
      </c>
      <c r="J139" s="31" t="str">
        <f>E26</f>
        <v>Ing. Miloslav v Karviné</v>
      </c>
      <c r="K139" s="34"/>
      <c r="L139" s="37"/>
    </row>
    <row r="140" spans="2:63" s="1" customFormat="1" ht="10.35" customHeight="1" x14ac:dyDescent="0.2">
      <c r="B140" s="33"/>
      <c r="C140" s="34"/>
      <c r="D140" s="34"/>
      <c r="E140" s="34"/>
      <c r="F140" s="34"/>
      <c r="G140" s="34"/>
      <c r="H140" s="34"/>
      <c r="I140" s="116"/>
      <c r="J140" s="34"/>
      <c r="K140" s="34"/>
      <c r="L140" s="37"/>
    </row>
    <row r="141" spans="2:63" s="10" customFormat="1" ht="29.25" customHeight="1" x14ac:dyDescent="0.2">
      <c r="B141" s="169"/>
      <c r="C141" s="170" t="s">
        <v>135</v>
      </c>
      <c r="D141" s="171" t="s">
        <v>67</v>
      </c>
      <c r="E141" s="171" t="s">
        <v>63</v>
      </c>
      <c r="F141" s="171" t="s">
        <v>64</v>
      </c>
      <c r="G141" s="171" t="s">
        <v>136</v>
      </c>
      <c r="H141" s="171" t="s">
        <v>137</v>
      </c>
      <c r="I141" s="172" t="s">
        <v>138</v>
      </c>
      <c r="J141" s="171" t="s">
        <v>109</v>
      </c>
      <c r="K141" s="173" t="s">
        <v>139</v>
      </c>
      <c r="L141" s="174"/>
      <c r="M141" s="69" t="s">
        <v>1</v>
      </c>
      <c r="N141" s="70" t="s">
        <v>46</v>
      </c>
      <c r="O141" s="70" t="s">
        <v>140</v>
      </c>
      <c r="P141" s="70" t="s">
        <v>141</v>
      </c>
      <c r="Q141" s="70" t="s">
        <v>142</v>
      </c>
      <c r="R141" s="70" t="s">
        <v>143</v>
      </c>
      <c r="S141" s="70" t="s">
        <v>144</v>
      </c>
      <c r="T141" s="71" t="s">
        <v>145</v>
      </c>
    </row>
    <row r="142" spans="2:63" s="1" customFormat="1" ht="22.9" customHeight="1" x14ac:dyDescent="0.25">
      <c r="B142" s="33"/>
      <c r="C142" s="76" t="s">
        <v>146</v>
      </c>
      <c r="D142" s="34"/>
      <c r="E142" s="34"/>
      <c r="F142" s="34"/>
      <c r="G142" s="34"/>
      <c r="H142" s="34"/>
      <c r="I142" s="116"/>
      <c r="J142" s="175">
        <f>BK142</f>
        <v>0</v>
      </c>
      <c r="K142" s="34"/>
      <c r="L142" s="37"/>
      <c r="M142" s="72"/>
      <c r="N142" s="73"/>
      <c r="O142" s="73"/>
      <c r="P142" s="176">
        <f>P143</f>
        <v>0</v>
      </c>
      <c r="Q142" s="73"/>
      <c r="R142" s="176">
        <f>R143</f>
        <v>1108.2891298</v>
      </c>
      <c r="S142" s="73"/>
      <c r="T142" s="177">
        <f>T143</f>
        <v>515.19900000000007</v>
      </c>
      <c r="AT142" s="16" t="s">
        <v>81</v>
      </c>
      <c r="AU142" s="16" t="s">
        <v>111</v>
      </c>
      <c r="BK142" s="178">
        <f>BK143</f>
        <v>0</v>
      </c>
    </row>
    <row r="143" spans="2:63" s="11" customFormat="1" ht="25.9" customHeight="1" x14ac:dyDescent="0.2">
      <c r="B143" s="179"/>
      <c r="C143" s="180"/>
      <c r="D143" s="181" t="s">
        <v>81</v>
      </c>
      <c r="E143" s="182" t="s">
        <v>147</v>
      </c>
      <c r="F143" s="182" t="s">
        <v>148</v>
      </c>
      <c r="G143" s="180"/>
      <c r="H143" s="180"/>
      <c r="I143" s="183"/>
      <c r="J143" s="184">
        <f>BK143</f>
        <v>0</v>
      </c>
      <c r="K143" s="180"/>
      <c r="L143" s="185"/>
      <c r="M143" s="186"/>
      <c r="N143" s="187"/>
      <c r="O143" s="187"/>
      <c r="P143" s="188">
        <f>P144+P219+P223+P227+P238+P247+P261+P295+P337+P340+P353</f>
        <v>0</v>
      </c>
      <c r="Q143" s="187"/>
      <c r="R143" s="188">
        <f>R144+R219+R223+R227+R238+R247+R261+R295+R337+R340+R353</f>
        <v>1108.2891298</v>
      </c>
      <c r="S143" s="187"/>
      <c r="T143" s="189">
        <f>T144+T219+T223+T227+T238+T247+T261+T295+T337+T340+T353</f>
        <v>515.19900000000007</v>
      </c>
      <c r="AR143" s="190" t="s">
        <v>89</v>
      </c>
      <c r="AT143" s="191" t="s">
        <v>81</v>
      </c>
      <c r="AU143" s="191" t="s">
        <v>82</v>
      </c>
      <c r="AY143" s="190" t="s">
        <v>149</v>
      </c>
      <c r="BK143" s="192">
        <f>BK144+BK219+BK223+BK227+BK238+BK247+BK261+BK295+BK337+BK340+BK353</f>
        <v>0</v>
      </c>
    </row>
    <row r="144" spans="2:63" s="11" customFormat="1" ht="22.9" customHeight="1" x14ac:dyDescent="0.2">
      <c r="B144" s="179"/>
      <c r="C144" s="180"/>
      <c r="D144" s="181" t="s">
        <v>81</v>
      </c>
      <c r="E144" s="193" t="s">
        <v>89</v>
      </c>
      <c r="F144" s="193" t="s">
        <v>150</v>
      </c>
      <c r="G144" s="180"/>
      <c r="H144" s="180"/>
      <c r="I144" s="183"/>
      <c r="J144" s="194">
        <f>BK144</f>
        <v>0</v>
      </c>
      <c r="K144" s="180"/>
      <c r="L144" s="185"/>
      <c r="M144" s="186"/>
      <c r="N144" s="187"/>
      <c r="O144" s="187"/>
      <c r="P144" s="188">
        <f>P145+P163+P173+P186+P191+P204</f>
        <v>0</v>
      </c>
      <c r="Q144" s="187"/>
      <c r="R144" s="188">
        <f>R145+R163+R173+R186+R191+R204</f>
        <v>211.74824999999998</v>
      </c>
      <c r="S144" s="187"/>
      <c r="T144" s="189">
        <f>T145+T163+T173+T186+T191+T204</f>
        <v>515.19900000000007</v>
      </c>
      <c r="AR144" s="190" t="s">
        <v>89</v>
      </c>
      <c r="AT144" s="191" t="s">
        <v>81</v>
      </c>
      <c r="AU144" s="191" t="s">
        <v>89</v>
      </c>
      <c r="AY144" s="190" t="s">
        <v>149</v>
      </c>
      <c r="BK144" s="192">
        <f>BK145+BK163+BK173+BK186+BK191+BK204</f>
        <v>0</v>
      </c>
    </row>
    <row r="145" spans="2:65" s="11" customFormat="1" ht="20.85" customHeight="1" x14ac:dyDescent="0.2">
      <c r="B145" s="179"/>
      <c r="C145" s="180"/>
      <c r="D145" s="181" t="s">
        <v>81</v>
      </c>
      <c r="E145" s="193" t="s">
        <v>151</v>
      </c>
      <c r="F145" s="193" t="s">
        <v>152</v>
      </c>
      <c r="G145" s="180"/>
      <c r="H145" s="180"/>
      <c r="I145" s="183"/>
      <c r="J145" s="194">
        <f>BK145</f>
        <v>0</v>
      </c>
      <c r="K145" s="180"/>
      <c r="L145" s="185"/>
      <c r="M145" s="186"/>
      <c r="N145" s="187"/>
      <c r="O145" s="187"/>
      <c r="P145" s="188">
        <f>SUM(P146:P162)</f>
        <v>0</v>
      </c>
      <c r="Q145" s="187"/>
      <c r="R145" s="188">
        <f>SUM(R146:R162)</f>
        <v>0.23920000000000002</v>
      </c>
      <c r="S145" s="187"/>
      <c r="T145" s="189">
        <f>SUM(T146:T162)</f>
        <v>515.19900000000007</v>
      </c>
      <c r="AR145" s="190" t="s">
        <v>89</v>
      </c>
      <c r="AT145" s="191" t="s">
        <v>81</v>
      </c>
      <c r="AU145" s="191" t="s">
        <v>91</v>
      </c>
      <c r="AY145" s="190" t="s">
        <v>149</v>
      </c>
      <c r="BK145" s="192">
        <f>SUM(BK146:BK162)</f>
        <v>0</v>
      </c>
    </row>
    <row r="146" spans="2:65" s="1" customFormat="1" ht="16.5" customHeight="1" x14ac:dyDescent="0.2">
      <c r="B146" s="33"/>
      <c r="C146" s="195" t="s">
        <v>89</v>
      </c>
      <c r="D146" s="195" t="s">
        <v>153</v>
      </c>
      <c r="E146" s="196" t="s">
        <v>154</v>
      </c>
      <c r="F146" s="197" t="s">
        <v>155</v>
      </c>
      <c r="G146" s="198" t="s">
        <v>156</v>
      </c>
      <c r="H146" s="199">
        <v>159.6</v>
      </c>
      <c r="I146" s="200"/>
      <c r="J146" s="201">
        <f>ROUND(I146*H146,2)</f>
        <v>0</v>
      </c>
      <c r="K146" s="197" t="s">
        <v>157</v>
      </c>
      <c r="L146" s="37"/>
      <c r="M146" s="202" t="s">
        <v>1</v>
      </c>
      <c r="N146" s="203" t="s">
        <v>47</v>
      </c>
      <c r="O146" s="65"/>
      <c r="P146" s="204">
        <f>O146*H146</f>
        <v>0</v>
      </c>
      <c r="Q146" s="204">
        <v>0</v>
      </c>
      <c r="R146" s="204">
        <f>Q146*H146</f>
        <v>0</v>
      </c>
      <c r="S146" s="204">
        <v>0.26</v>
      </c>
      <c r="T146" s="205">
        <f>S146*H146</f>
        <v>41.496000000000002</v>
      </c>
      <c r="AR146" s="206" t="s">
        <v>158</v>
      </c>
      <c r="AT146" s="206" t="s">
        <v>153</v>
      </c>
      <c r="AU146" s="206" t="s">
        <v>159</v>
      </c>
      <c r="AY146" s="16" t="s">
        <v>149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89</v>
      </c>
      <c r="BK146" s="207">
        <f>ROUND(I146*H146,2)</f>
        <v>0</v>
      </c>
      <c r="BL146" s="16" t="s">
        <v>158</v>
      </c>
      <c r="BM146" s="206" t="s">
        <v>160</v>
      </c>
    </row>
    <row r="147" spans="2:65" s="12" customFormat="1" ht="11.25" x14ac:dyDescent="0.2">
      <c r="B147" s="208"/>
      <c r="C147" s="209"/>
      <c r="D147" s="210" t="s">
        <v>161</v>
      </c>
      <c r="E147" s="211" t="s">
        <v>1</v>
      </c>
      <c r="F147" s="212" t="s">
        <v>162</v>
      </c>
      <c r="G147" s="209"/>
      <c r="H147" s="211" t="s">
        <v>1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161</v>
      </c>
      <c r="AU147" s="218" t="s">
        <v>159</v>
      </c>
      <c r="AV147" s="12" t="s">
        <v>89</v>
      </c>
      <c r="AW147" s="12" t="s">
        <v>38</v>
      </c>
      <c r="AX147" s="12" t="s">
        <v>82</v>
      </c>
      <c r="AY147" s="218" t="s">
        <v>149</v>
      </c>
    </row>
    <row r="148" spans="2:65" s="13" customFormat="1" ht="11.25" x14ac:dyDescent="0.2">
      <c r="B148" s="219"/>
      <c r="C148" s="220"/>
      <c r="D148" s="210" t="s">
        <v>161</v>
      </c>
      <c r="E148" s="221" t="s">
        <v>1</v>
      </c>
      <c r="F148" s="222" t="s">
        <v>163</v>
      </c>
      <c r="G148" s="220"/>
      <c r="H148" s="223">
        <v>159.6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161</v>
      </c>
      <c r="AU148" s="229" t="s">
        <v>159</v>
      </c>
      <c r="AV148" s="13" t="s">
        <v>91</v>
      </c>
      <c r="AW148" s="13" t="s">
        <v>38</v>
      </c>
      <c r="AX148" s="13" t="s">
        <v>89</v>
      </c>
      <c r="AY148" s="229" t="s">
        <v>149</v>
      </c>
    </row>
    <row r="149" spans="2:65" s="1" customFormat="1" ht="16.5" customHeight="1" x14ac:dyDescent="0.2">
      <c r="B149" s="33"/>
      <c r="C149" s="195" t="s">
        <v>91</v>
      </c>
      <c r="D149" s="195" t="s">
        <v>153</v>
      </c>
      <c r="E149" s="196" t="s">
        <v>164</v>
      </c>
      <c r="F149" s="197" t="s">
        <v>165</v>
      </c>
      <c r="G149" s="198" t="s">
        <v>156</v>
      </c>
      <c r="H149" s="199">
        <v>7.2</v>
      </c>
      <c r="I149" s="200"/>
      <c r="J149" s="201">
        <f>ROUND(I149*H149,2)</f>
        <v>0</v>
      </c>
      <c r="K149" s="197" t="s">
        <v>157</v>
      </c>
      <c r="L149" s="37"/>
      <c r="M149" s="202" t="s">
        <v>1</v>
      </c>
      <c r="N149" s="203" t="s">
        <v>47</v>
      </c>
      <c r="O149" s="65"/>
      <c r="P149" s="204">
        <f>O149*H149</f>
        <v>0</v>
      </c>
      <c r="Q149" s="204">
        <v>0</v>
      </c>
      <c r="R149" s="204">
        <f>Q149*H149</f>
        <v>0</v>
      </c>
      <c r="S149" s="204">
        <v>0.505</v>
      </c>
      <c r="T149" s="205">
        <f>S149*H149</f>
        <v>3.6360000000000001</v>
      </c>
      <c r="AR149" s="206" t="s">
        <v>158</v>
      </c>
      <c r="AT149" s="206" t="s">
        <v>153</v>
      </c>
      <c r="AU149" s="206" t="s">
        <v>159</v>
      </c>
      <c r="AY149" s="16" t="s">
        <v>149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89</v>
      </c>
      <c r="BK149" s="207">
        <f>ROUND(I149*H149,2)</f>
        <v>0</v>
      </c>
      <c r="BL149" s="16" t="s">
        <v>158</v>
      </c>
      <c r="BM149" s="206" t="s">
        <v>166</v>
      </c>
    </row>
    <row r="150" spans="2:65" s="12" customFormat="1" ht="11.25" x14ac:dyDescent="0.2">
      <c r="B150" s="208"/>
      <c r="C150" s="209"/>
      <c r="D150" s="210" t="s">
        <v>161</v>
      </c>
      <c r="E150" s="211" t="s">
        <v>1</v>
      </c>
      <c r="F150" s="212" t="s">
        <v>167</v>
      </c>
      <c r="G150" s="209"/>
      <c r="H150" s="211" t="s">
        <v>1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161</v>
      </c>
      <c r="AU150" s="218" t="s">
        <v>159</v>
      </c>
      <c r="AV150" s="12" t="s">
        <v>89</v>
      </c>
      <c r="AW150" s="12" t="s">
        <v>38</v>
      </c>
      <c r="AX150" s="12" t="s">
        <v>82</v>
      </c>
      <c r="AY150" s="218" t="s">
        <v>149</v>
      </c>
    </row>
    <row r="151" spans="2:65" s="13" customFormat="1" ht="11.25" x14ac:dyDescent="0.2">
      <c r="B151" s="219"/>
      <c r="C151" s="220"/>
      <c r="D151" s="210" t="s">
        <v>161</v>
      </c>
      <c r="E151" s="221" t="s">
        <v>1</v>
      </c>
      <c r="F151" s="222" t="s">
        <v>168</v>
      </c>
      <c r="G151" s="220"/>
      <c r="H151" s="223">
        <v>7.2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161</v>
      </c>
      <c r="AU151" s="229" t="s">
        <v>159</v>
      </c>
      <c r="AV151" s="13" t="s">
        <v>91</v>
      </c>
      <c r="AW151" s="13" t="s">
        <v>38</v>
      </c>
      <c r="AX151" s="13" t="s">
        <v>82</v>
      </c>
      <c r="AY151" s="229" t="s">
        <v>149</v>
      </c>
    </row>
    <row r="152" spans="2:65" s="1" customFormat="1" ht="16.5" customHeight="1" x14ac:dyDescent="0.2">
      <c r="B152" s="33"/>
      <c r="C152" s="195" t="s">
        <v>159</v>
      </c>
      <c r="D152" s="195" t="s">
        <v>153</v>
      </c>
      <c r="E152" s="196" t="s">
        <v>169</v>
      </c>
      <c r="F152" s="197" t="s">
        <v>170</v>
      </c>
      <c r="G152" s="198" t="s">
        <v>156</v>
      </c>
      <c r="H152" s="199">
        <v>103</v>
      </c>
      <c r="I152" s="200"/>
      <c r="J152" s="201">
        <f>ROUND(I152*H152,2)</f>
        <v>0</v>
      </c>
      <c r="K152" s="197" t="s">
        <v>157</v>
      </c>
      <c r="L152" s="37"/>
      <c r="M152" s="202" t="s">
        <v>1</v>
      </c>
      <c r="N152" s="203" t="s">
        <v>47</v>
      </c>
      <c r="O152" s="65"/>
      <c r="P152" s="204">
        <f>O152*H152</f>
        <v>0</v>
      </c>
      <c r="Q152" s="204">
        <v>0</v>
      </c>
      <c r="R152" s="204">
        <f>Q152*H152</f>
        <v>0</v>
      </c>
      <c r="S152" s="204">
        <v>0.42499999999999999</v>
      </c>
      <c r="T152" s="205">
        <f>S152*H152</f>
        <v>43.774999999999999</v>
      </c>
      <c r="AR152" s="206" t="s">
        <v>158</v>
      </c>
      <c r="AT152" s="206" t="s">
        <v>153</v>
      </c>
      <c r="AU152" s="206" t="s">
        <v>159</v>
      </c>
      <c r="AY152" s="16" t="s">
        <v>149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89</v>
      </c>
      <c r="BK152" s="207">
        <f>ROUND(I152*H152,2)</f>
        <v>0</v>
      </c>
      <c r="BL152" s="16" t="s">
        <v>158</v>
      </c>
      <c r="BM152" s="206" t="s">
        <v>171</v>
      </c>
    </row>
    <row r="153" spans="2:65" s="12" customFormat="1" ht="11.25" x14ac:dyDescent="0.2">
      <c r="B153" s="208"/>
      <c r="C153" s="209"/>
      <c r="D153" s="210" t="s">
        <v>161</v>
      </c>
      <c r="E153" s="211" t="s">
        <v>1</v>
      </c>
      <c r="F153" s="212" t="s">
        <v>172</v>
      </c>
      <c r="G153" s="209"/>
      <c r="H153" s="211" t="s">
        <v>1</v>
      </c>
      <c r="I153" s="213"/>
      <c r="J153" s="209"/>
      <c r="K153" s="209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161</v>
      </c>
      <c r="AU153" s="218" t="s">
        <v>159</v>
      </c>
      <c r="AV153" s="12" t="s">
        <v>89</v>
      </c>
      <c r="AW153" s="12" t="s">
        <v>38</v>
      </c>
      <c r="AX153" s="12" t="s">
        <v>82</v>
      </c>
      <c r="AY153" s="218" t="s">
        <v>149</v>
      </c>
    </row>
    <row r="154" spans="2:65" s="13" customFormat="1" ht="11.25" x14ac:dyDescent="0.2">
      <c r="B154" s="219"/>
      <c r="C154" s="220"/>
      <c r="D154" s="210" t="s">
        <v>161</v>
      </c>
      <c r="E154" s="221" t="s">
        <v>1</v>
      </c>
      <c r="F154" s="222" t="s">
        <v>173</v>
      </c>
      <c r="G154" s="220"/>
      <c r="H154" s="223">
        <v>103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161</v>
      </c>
      <c r="AU154" s="229" t="s">
        <v>159</v>
      </c>
      <c r="AV154" s="13" t="s">
        <v>91</v>
      </c>
      <c r="AW154" s="13" t="s">
        <v>38</v>
      </c>
      <c r="AX154" s="13" t="s">
        <v>89</v>
      </c>
      <c r="AY154" s="229" t="s">
        <v>149</v>
      </c>
    </row>
    <row r="155" spans="2:65" s="1" customFormat="1" ht="16.5" customHeight="1" x14ac:dyDescent="0.2">
      <c r="B155" s="33"/>
      <c r="C155" s="195" t="s">
        <v>158</v>
      </c>
      <c r="D155" s="195" t="s">
        <v>153</v>
      </c>
      <c r="E155" s="196" t="s">
        <v>174</v>
      </c>
      <c r="F155" s="197" t="s">
        <v>175</v>
      </c>
      <c r="G155" s="198" t="s">
        <v>156</v>
      </c>
      <c r="H155" s="199">
        <v>92</v>
      </c>
      <c r="I155" s="200"/>
      <c r="J155" s="201">
        <f>ROUND(I155*H155,2)</f>
        <v>0</v>
      </c>
      <c r="K155" s="197" t="s">
        <v>157</v>
      </c>
      <c r="L155" s="37"/>
      <c r="M155" s="202" t="s">
        <v>1</v>
      </c>
      <c r="N155" s="203" t="s">
        <v>47</v>
      </c>
      <c r="O155" s="65"/>
      <c r="P155" s="204">
        <f>O155*H155</f>
        <v>0</v>
      </c>
      <c r="Q155" s="204">
        <v>0</v>
      </c>
      <c r="R155" s="204">
        <f>Q155*H155</f>
        <v>0</v>
      </c>
      <c r="S155" s="204">
        <v>0.28999999999999998</v>
      </c>
      <c r="T155" s="205">
        <f>S155*H155</f>
        <v>26.68</v>
      </c>
      <c r="AR155" s="206" t="s">
        <v>158</v>
      </c>
      <c r="AT155" s="206" t="s">
        <v>153</v>
      </c>
      <c r="AU155" s="206" t="s">
        <v>159</v>
      </c>
      <c r="AY155" s="16" t="s">
        <v>149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89</v>
      </c>
      <c r="BK155" s="207">
        <f>ROUND(I155*H155,2)</f>
        <v>0</v>
      </c>
      <c r="BL155" s="16" t="s">
        <v>158</v>
      </c>
      <c r="BM155" s="206" t="s">
        <v>176</v>
      </c>
    </row>
    <row r="156" spans="2:65" s="12" customFormat="1" ht="11.25" x14ac:dyDescent="0.2">
      <c r="B156" s="208"/>
      <c r="C156" s="209"/>
      <c r="D156" s="210" t="s">
        <v>161</v>
      </c>
      <c r="E156" s="211" t="s">
        <v>1</v>
      </c>
      <c r="F156" s="212" t="s">
        <v>177</v>
      </c>
      <c r="G156" s="209"/>
      <c r="H156" s="211" t="s">
        <v>1</v>
      </c>
      <c r="I156" s="213"/>
      <c r="J156" s="209"/>
      <c r="K156" s="209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161</v>
      </c>
      <c r="AU156" s="218" t="s">
        <v>159</v>
      </c>
      <c r="AV156" s="12" t="s">
        <v>89</v>
      </c>
      <c r="AW156" s="12" t="s">
        <v>38</v>
      </c>
      <c r="AX156" s="12" t="s">
        <v>82</v>
      </c>
      <c r="AY156" s="218" t="s">
        <v>149</v>
      </c>
    </row>
    <row r="157" spans="2:65" s="13" customFormat="1" ht="11.25" x14ac:dyDescent="0.2">
      <c r="B157" s="219"/>
      <c r="C157" s="220"/>
      <c r="D157" s="210" t="s">
        <v>161</v>
      </c>
      <c r="E157" s="221" t="s">
        <v>1</v>
      </c>
      <c r="F157" s="222" t="s">
        <v>178</v>
      </c>
      <c r="G157" s="220"/>
      <c r="H157" s="223">
        <v>92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161</v>
      </c>
      <c r="AU157" s="229" t="s">
        <v>159</v>
      </c>
      <c r="AV157" s="13" t="s">
        <v>91</v>
      </c>
      <c r="AW157" s="13" t="s">
        <v>38</v>
      </c>
      <c r="AX157" s="13" t="s">
        <v>89</v>
      </c>
      <c r="AY157" s="229" t="s">
        <v>149</v>
      </c>
    </row>
    <row r="158" spans="2:65" s="1" customFormat="1" ht="16.5" customHeight="1" x14ac:dyDescent="0.2">
      <c r="B158" s="33"/>
      <c r="C158" s="195" t="s">
        <v>179</v>
      </c>
      <c r="D158" s="195" t="s">
        <v>153</v>
      </c>
      <c r="E158" s="196" t="s">
        <v>180</v>
      </c>
      <c r="F158" s="197" t="s">
        <v>181</v>
      </c>
      <c r="G158" s="198" t="s">
        <v>156</v>
      </c>
      <c r="H158" s="199">
        <v>1495</v>
      </c>
      <c r="I158" s="200"/>
      <c r="J158" s="201">
        <f>ROUND(I158*H158,2)</f>
        <v>0</v>
      </c>
      <c r="K158" s="197" t="s">
        <v>157</v>
      </c>
      <c r="L158" s="37"/>
      <c r="M158" s="202" t="s">
        <v>1</v>
      </c>
      <c r="N158" s="203" t="s">
        <v>47</v>
      </c>
      <c r="O158" s="65"/>
      <c r="P158" s="204">
        <f>O158*H158</f>
        <v>0</v>
      </c>
      <c r="Q158" s="204">
        <v>1.6000000000000001E-4</v>
      </c>
      <c r="R158" s="204">
        <f>Q158*H158</f>
        <v>0.23920000000000002</v>
      </c>
      <c r="S158" s="204">
        <v>0.25600000000000001</v>
      </c>
      <c r="T158" s="205">
        <f>S158*H158</f>
        <v>382.72</v>
      </c>
      <c r="AR158" s="206" t="s">
        <v>158</v>
      </c>
      <c r="AT158" s="206" t="s">
        <v>153</v>
      </c>
      <c r="AU158" s="206" t="s">
        <v>159</v>
      </c>
      <c r="AY158" s="16" t="s">
        <v>149</v>
      </c>
      <c r="BE158" s="207">
        <f>IF(N158="základní",J158,0)</f>
        <v>0</v>
      </c>
      <c r="BF158" s="207">
        <f>IF(N158="snížená",J158,0)</f>
        <v>0</v>
      </c>
      <c r="BG158" s="207">
        <f>IF(N158="zákl. přenesená",J158,0)</f>
        <v>0</v>
      </c>
      <c r="BH158" s="207">
        <f>IF(N158="sníž. přenesená",J158,0)</f>
        <v>0</v>
      </c>
      <c r="BI158" s="207">
        <f>IF(N158="nulová",J158,0)</f>
        <v>0</v>
      </c>
      <c r="BJ158" s="16" t="s">
        <v>89</v>
      </c>
      <c r="BK158" s="207">
        <f>ROUND(I158*H158,2)</f>
        <v>0</v>
      </c>
      <c r="BL158" s="16" t="s">
        <v>158</v>
      </c>
      <c r="BM158" s="206" t="s">
        <v>182</v>
      </c>
    </row>
    <row r="159" spans="2:65" s="13" customFormat="1" ht="11.25" x14ac:dyDescent="0.2">
      <c r="B159" s="219"/>
      <c r="C159" s="220"/>
      <c r="D159" s="210" t="s">
        <v>161</v>
      </c>
      <c r="E159" s="221" t="s">
        <v>1</v>
      </c>
      <c r="F159" s="222" t="s">
        <v>183</v>
      </c>
      <c r="G159" s="220"/>
      <c r="H159" s="223">
        <v>1495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161</v>
      </c>
      <c r="AU159" s="229" t="s">
        <v>159</v>
      </c>
      <c r="AV159" s="13" t="s">
        <v>91</v>
      </c>
      <c r="AW159" s="13" t="s">
        <v>38</v>
      </c>
      <c r="AX159" s="13" t="s">
        <v>89</v>
      </c>
      <c r="AY159" s="229" t="s">
        <v>149</v>
      </c>
    </row>
    <row r="160" spans="2:65" s="1" customFormat="1" ht="16.5" customHeight="1" x14ac:dyDescent="0.2">
      <c r="B160" s="33"/>
      <c r="C160" s="195" t="s">
        <v>184</v>
      </c>
      <c r="D160" s="195" t="s">
        <v>153</v>
      </c>
      <c r="E160" s="196" t="s">
        <v>185</v>
      </c>
      <c r="F160" s="197" t="s">
        <v>186</v>
      </c>
      <c r="G160" s="198" t="s">
        <v>187</v>
      </c>
      <c r="H160" s="199">
        <v>82.4</v>
      </c>
      <c r="I160" s="200"/>
      <c r="J160" s="201">
        <f>ROUND(I160*H160,2)</f>
        <v>0</v>
      </c>
      <c r="K160" s="197" t="s">
        <v>157</v>
      </c>
      <c r="L160" s="37"/>
      <c r="M160" s="202" t="s">
        <v>1</v>
      </c>
      <c r="N160" s="203" t="s">
        <v>47</v>
      </c>
      <c r="O160" s="65"/>
      <c r="P160" s="204">
        <f>O160*H160</f>
        <v>0</v>
      </c>
      <c r="Q160" s="204">
        <v>0</v>
      </c>
      <c r="R160" s="204">
        <f>Q160*H160</f>
        <v>0</v>
      </c>
      <c r="S160" s="204">
        <v>0.20499999999999999</v>
      </c>
      <c r="T160" s="205">
        <f>S160*H160</f>
        <v>16.891999999999999</v>
      </c>
      <c r="AR160" s="206" t="s">
        <v>158</v>
      </c>
      <c r="AT160" s="206" t="s">
        <v>153</v>
      </c>
      <c r="AU160" s="206" t="s">
        <v>159</v>
      </c>
      <c r="AY160" s="16" t="s">
        <v>149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89</v>
      </c>
      <c r="BK160" s="207">
        <f>ROUND(I160*H160,2)</f>
        <v>0</v>
      </c>
      <c r="BL160" s="16" t="s">
        <v>158</v>
      </c>
      <c r="BM160" s="206" t="s">
        <v>188</v>
      </c>
    </row>
    <row r="161" spans="2:65" s="12" customFormat="1" ht="11.25" x14ac:dyDescent="0.2">
      <c r="B161" s="208"/>
      <c r="C161" s="209"/>
      <c r="D161" s="210" t="s">
        <v>161</v>
      </c>
      <c r="E161" s="211" t="s">
        <v>1</v>
      </c>
      <c r="F161" s="212" t="s">
        <v>189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161</v>
      </c>
      <c r="AU161" s="218" t="s">
        <v>159</v>
      </c>
      <c r="AV161" s="12" t="s">
        <v>89</v>
      </c>
      <c r="AW161" s="12" t="s">
        <v>38</v>
      </c>
      <c r="AX161" s="12" t="s">
        <v>82</v>
      </c>
      <c r="AY161" s="218" t="s">
        <v>149</v>
      </c>
    </row>
    <row r="162" spans="2:65" s="13" customFormat="1" ht="11.25" x14ac:dyDescent="0.2">
      <c r="B162" s="219"/>
      <c r="C162" s="220"/>
      <c r="D162" s="210" t="s">
        <v>161</v>
      </c>
      <c r="E162" s="221" t="s">
        <v>1</v>
      </c>
      <c r="F162" s="222" t="s">
        <v>190</v>
      </c>
      <c r="G162" s="220"/>
      <c r="H162" s="223">
        <v>82.4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161</v>
      </c>
      <c r="AU162" s="229" t="s">
        <v>159</v>
      </c>
      <c r="AV162" s="13" t="s">
        <v>91</v>
      </c>
      <c r="AW162" s="13" t="s">
        <v>38</v>
      </c>
      <c r="AX162" s="13" t="s">
        <v>89</v>
      </c>
      <c r="AY162" s="229" t="s">
        <v>149</v>
      </c>
    </row>
    <row r="163" spans="2:65" s="11" customFormat="1" ht="20.85" customHeight="1" x14ac:dyDescent="0.2">
      <c r="B163" s="179"/>
      <c r="C163" s="180"/>
      <c r="D163" s="181" t="s">
        <v>81</v>
      </c>
      <c r="E163" s="193" t="s">
        <v>191</v>
      </c>
      <c r="F163" s="193" t="s">
        <v>192</v>
      </c>
      <c r="G163" s="180"/>
      <c r="H163" s="180"/>
      <c r="I163" s="183"/>
      <c r="J163" s="194">
        <f>BK163</f>
        <v>0</v>
      </c>
      <c r="K163" s="180"/>
      <c r="L163" s="185"/>
      <c r="M163" s="186"/>
      <c r="N163" s="187"/>
      <c r="O163" s="187"/>
      <c r="P163" s="188">
        <f>SUM(P164:P172)</f>
        <v>0</v>
      </c>
      <c r="Q163" s="187"/>
      <c r="R163" s="188">
        <f>SUM(R164:R172)</f>
        <v>2.835</v>
      </c>
      <c r="S163" s="187"/>
      <c r="T163" s="189">
        <f>SUM(T164:T172)</f>
        <v>0</v>
      </c>
      <c r="AR163" s="190" t="s">
        <v>89</v>
      </c>
      <c r="AT163" s="191" t="s">
        <v>81</v>
      </c>
      <c r="AU163" s="191" t="s">
        <v>91</v>
      </c>
      <c r="AY163" s="190" t="s">
        <v>149</v>
      </c>
      <c r="BK163" s="192">
        <f>SUM(BK164:BK172)</f>
        <v>0</v>
      </c>
    </row>
    <row r="164" spans="2:65" s="1" customFormat="1" ht="16.5" customHeight="1" x14ac:dyDescent="0.2">
      <c r="B164" s="33"/>
      <c r="C164" s="195" t="s">
        <v>193</v>
      </c>
      <c r="D164" s="195" t="s">
        <v>153</v>
      </c>
      <c r="E164" s="196" t="s">
        <v>194</v>
      </c>
      <c r="F164" s="197" t="s">
        <v>195</v>
      </c>
      <c r="G164" s="198" t="s">
        <v>196</v>
      </c>
      <c r="H164" s="199">
        <v>13.5</v>
      </c>
      <c r="I164" s="200"/>
      <c r="J164" s="201">
        <f>ROUND(I164*H164,2)</f>
        <v>0</v>
      </c>
      <c r="K164" s="197" t="s">
        <v>157</v>
      </c>
      <c r="L164" s="37"/>
      <c r="M164" s="202" t="s">
        <v>1</v>
      </c>
      <c r="N164" s="203" t="s">
        <v>47</v>
      </c>
      <c r="O164" s="65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AR164" s="206" t="s">
        <v>158</v>
      </c>
      <c r="AT164" s="206" t="s">
        <v>153</v>
      </c>
      <c r="AU164" s="206" t="s">
        <v>159</v>
      </c>
      <c r="AY164" s="16" t="s">
        <v>149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89</v>
      </c>
      <c r="BK164" s="207">
        <f>ROUND(I164*H164,2)</f>
        <v>0</v>
      </c>
      <c r="BL164" s="16" t="s">
        <v>158</v>
      </c>
      <c r="BM164" s="206" t="s">
        <v>197</v>
      </c>
    </row>
    <row r="165" spans="2:65" s="13" customFormat="1" ht="11.25" x14ac:dyDescent="0.2">
      <c r="B165" s="219"/>
      <c r="C165" s="220"/>
      <c r="D165" s="210" t="s">
        <v>161</v>
      </c>
      <c r="E165" s="221" t="s">
        <v>1</v>
      </c>
      <c r="F165" s="222" t="s">
        <v>198</v>
      </c>
      <c r="G165" s="220"/>
      <c r="H165" s="223">
        <v>13.5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161</v>
      </c>
      <c r="AU165" s="229" t="s">
        <v>159</v>
      </c>
      <c r="AV165" s="13" t="s">
        <v>91</v>
      </c>
      <c r="AW165" s="13" t="s">
        <v>38</v>
      </c>
      <c r="AX165" s="13" t="s">
        <v>89</v>
      </c>
      <c r="AY165" s="229" t="s">
        <v>149</v>
      </c>
    </row>
    <row r="166" spans="2:65" s="1" customFormat="1" ht="16.5" customHeight="1" x14ac:dyDescent="0.2">
      <c r="B166" s="33"/>
      <c r="C166" s="195" t="s">
        <v>199</v>
      </c>
      <c r="D166" s="195" t="s">
        <v>153</v>
      </c>
      <c r="E166" s="196" t="s">
        <v>200</v>
      </c>
      <c r="F166" s="197" t="s">
        <v>201</v>
      </c>
      <c r="G166" s="198" t="s">
        <v>196</v>
      </c>
      <c r="H166" s="199">
        <v>5</v>
      </c>
      <c r="I166" s="200"/>
      <c r="J166" s="201">
        <f>ROUND(I166*H166,2)</f>
        <v>0</v>
      </c>
      <c r="K166" s="197" t="s">
        <v>157</v>
      </c>
      <c r="L166" s="37"/>
      <c r="M166" s="202" t="s">
        <v>1</v>
      </c>
      <c r="N166" s="203" t="s">
        <v>47</v>
      </c>
      <c r="O166" s="65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AR166" s="206" t="s">
        <v>158</v>
      </c>
      <c r="AT166" s="206" t="s">
        <v>153</v>
      </c>
      <c r="AU166" s="206" t="s">
        <v>159</v>
      </c>
      <c r="AY166" s="16" t="s">
        <v>149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89</v>
      </c>
      <c r="BK166" s="207">
        <f>ROUND(I166*H166,2)</f>
        <v>0</v>
      </c>
      <c r="BL166" s="16" t="s">
        <v>158</v>
      </c>
      <c r="BM166" s="206" t="s">
        <v>202</v>
      </c>
    </row>
    <row r="167" spans="2:65" s="13" customFormat="1" ht="11.25" x14ac:dyDescent="0.2">
      <c r="B167" s="219"/>
      <c r="C167" s="220"/>
      <c r="D167" s="210" t="s">
        <v>161</v>
      </c>
      <c r="E167" s="221" t="s">
        <v>1</v>
      </c>
      <c r="F167" s="222" t="s">
        <v>179</v>
      </c>
      <c r="G167" s="220"/>
      <c r="H167" s="223">
        <v>5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161</v>
      </c>
      <c r="AU167" s="229" t="s">
        <v>159</v>
      </c>
      <c r="AV167" s="13" t="s">
        <v>91</v>
      </c>
      <c r="AW167" s="13" t="s">
        <v>38</v>
      </c>
      <c r="AX167" s="13" t="s">
        <v>89</v>
      </c>
      <c r="AY167" s="229" t="s">
        <v>149</v>
      </c>
    </row>
    <row r="168" spans="2:65" s="1" customFormat="1" ht="16.5" customHeight="1" x14ac:dyDescent="0.2">
      <c r="B168" s="33"/>
      <c r="C168" s="195" t="s">
        <v>203</v>
      </c>
      <c r="D168" s="195" t="s">
        <v>153</v>
      </c>
      <c r="E168" s="196" t="s">
        <v>204</v>
      </c>
      <c r="F168" s="197" t="s">
        <v>205</v>
      </c>
      <c r="G168" s="198" t="s">
        <v>196</v>
      </c>
      <c r="H168" s="199">
        <v>2.5</v>
      </c>
      <c r="I168" s="200"/>
      <c r="J168" s="201">
        <f>ROUND(I168*H168,2)</f>
        <v>0</v>
      </c>
      <c r="K168" s="197" t="s">
        <v>157</v>
      </c>
      <c r="L168" s="37"/>
      <c r="M168" s="202" t="s">
        <v>1</v>
      </c>
      <c r="N168" s="203" t="s">
        <v>47</v>
      </c>
      <c r="O168" s="65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AR168" s="206" t="s">
        <v>158</v>
      </c>
      <c r="AT168" s="206" t="s">
        <v>153</v>
      </c>
      <c r="AU168" s="206" t="s">
        <v>159</v>
      </c>
      <c r="AY168" s="16" t="s">
        <v>149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89</v>
      </c>
      <c r="BK168" s="207">
        <f>ROUND(I168*H168,2)</f>
        <v>0</v>
      </c>
      <c r="BL168" s="16" t="s">
        <v>158</v>
      </c>
      <c r="BM168" s="206" t="s">
        <v>206</v>
      </c>
    </row>
    <row r="169" spans="2:65" s="13" customFormat="1" ht="11.25" x14ac:dyDescent="0.2">
      <c r="B169" s="219"/>
      <c r="C169" s="220"/>
      <c r="D169" s="210" t="s">
        <v>161</v>
      </c>
      <c r="E169" s="221" t="s">
        <v>1</v>
      </c>
      <c r="F169" s="222" t="s">
        <v>207</v>
      </c>
      <c r="G169" s="220"/>
      <c r="H169" s="223">
        <v>2.5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161</v>
      </c>
      <c r="AU169" s="229" t="s">
        <v>159</v>
      </c>
      <c r="AV169" s="13" t="s">
        <v>91</v>
      </c>
      <c r="AW169" s="13" t="s">
        <v>38</v>
      </c>
      <c r="AX169" s="13" t="s">
        <v>89</v>
      </c>
      <c r="AY169" s="229" t="s">
        <v>149</v>
      </c>
    </row>
    <row r="170" spans="2:65" s="1" customFormat="1" ht="16.5" customHeight="1" x14ac:dyDescent="0.2">
      <c r="B170" s="33"/>
      <c r="C170" s="230" t="s">
        <v>208</v>
      </c>
      <c r="D170" s="230" t="s">
        <v>209</v>
      </c>
      <c r="E170" s="231" t="s">
        <v>210</v>
      </c>
      <c r="F170" s="232" t="s">
        <v>211</v>
      </c>
      <c r="G170" s="233" t="s">
        <v>196</v>
      </c>
      <c r="H170" s="234">
        <v>13.5</v>
      </c>
      <c r="I170" s="235"/>
      <c r="J170" s="236">
        <f>ROUND(I170*H170,2)</f>
        <v>0</v>
      </c>
      <c r="K170" s="232" t="s">
        <v>157</v>
      </c>
      <c r="L170" s="237"/>
      <c r="M170" s="238" t="s">
        <v>1</v>
      </c>
      <c r="N170" s="239" t="s">
        <v>47</v>
      </c>
      <c r="O170" s="65"/>
      <c r="P170" s="204">
        <f>O170*H170</f>
        <v>0</v>
      </c>
      <c r="Q170" s="204">
        <v>0.21</v>
      </c>
      <c r="R170" s="204">
        <f>Q170*H170</f>
        <v>2.835</v>
      </c>
      <c r="S170" s="204">
        <v>0</v>
      </c>
      <c r="T170" s="205">
        <f>S170*H170</f>
        <v>0</v>
      </c>
      <c r="AR170" s="206" t="s">
        <v>199</v>
      </c>
      <c r="AT170" s="206" t="s">
        <v>209</v>
      </c>
      <c r="AU170" s="206" t="s">
        <v>159</v>
      </c>
      <c r="AY170" s="16" t="s">
        <v>149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89</v>
      </c>
      <c r="BK170" s="207">
        <f>ROUND(I170*H170,2)</f>
        <v>0</v>
      </c>
      <c r="BL170" s="16" t="s">
        <v>158</v>
      </c>
      <c r="BM170" s="206" t="s">
        <v>212</v>
      </c>
    </row>
    <row r="171" spans="2:65" s="12" customFormat="1" ht="11.25" x14ac:dyDescent="0.2">
      <c r="B171" s="208"/>
      <c r="C171" s="209"/>
      <c r="D171" s="210" t="s">
        <v>161</v>
      </c>
      <c r="E171" s="211" t="s">
        <v>1</v>
      </c>
      <c r="F171" s="212" t="s">
        <v>213</v>
      </c>
      <c r="G171" s="209"/>
      <c r="H171" s="211" t="s">
        <v>1</v>
      </c>
      <c r="I171" s="213"/>
      <c r="J171" s="209"/>
      <c r="K171" s="209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161</v>
      </c>
      <c r="AU171" s="218" t="s">
        <v>159</v>
      </c>
      <c r="AV171" s="12" t="s">
        <v>89</v>
      </c>
      <c r="AW171" s="12" t="s">
        <v>38</v>
      </c>
      <c r="AX171" s="12" t="s">
        <v>82</v>
      </c>
      <c r="AY171" s="218" t="s">
        <v>149</v>
      </c>
    </row>
    <row r="172" spans="2:65" s="13" customFormat="1" ht="11.25" x14ac:dyDescent="0.2">
      <c r="B172" s="219"/>
      <c r="C172" s="220"/>
      <c r="D172" s="210" t="s">
        <v>161</v>
      </c>
      <c r="E172" s="221" t="s">
        <v>1</v>
      </c>
      <c r="F172" s="222" t="s">
        <v>198</v>
      </c>
      <c r="G172" s="220"/>
      <c r="H172" s="223">
        <v>13.5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161</v>
      </c>
      <c r="AU172" s="229" t="s">
        <v>159</v>
      </c>
      <c r="AV172" s="13" t="s">
        <v>91</v>
      </c>
      <c r="AW172" s="13" t="s">
        <v>38</v>
      </c>
      <c r="AX172" s="13" t="s">
        <v>89</v>
      </c>
      <c r="AY172" s="229" t="s">
        <v>149</v>
      </c>
    </row>
    <row r="173" spans="2:65" s="11" customFormat="1" ht="20.85" customHeight="1" x14ac:dyDescent="0.2">
      <c r="B173" s="179"/>
      <c r="C173" s="180"/>
      <c r="D173" s="181" t="s">
        <v>81</v>
      </c>
      <c r="E173" s="193" t="s">
        <v>214</v>
      </c>
      <c r="F173" s="193" t="s">
        <v>215</v>
      </c>
      <c r="G173" s="180"/>
      <c r="H173" s="180"/>
      <c r="I173" s="183"/>
      <c r="J173" s="194">
        <f>BK173</f>
        <v>0</v>
      </c>
      <c r="K173" s="180"/>
      <c r="L173" s="185"/>
      <c r="M173" s="186"/>
      <c r="N173" s="187"/>
      <c r="O173" s="187"/>
      <c r="P173" s="188">
        <f>SUM(P174:P185)</f>
        <v>0</v>
      </c>
      <c r="Q173" s="187"/>
      <c r="R173" s="188">
        <f>SUM(R174:R185)</f>
        <v>0</v>
      </c>
      <c r="S173" s="187"/>
      <c r="T173" s="189">
        <f>SUM(T174:T185)</f>
        <v>0</v>
      </c>
      <c r="AR173" s="190" t="s">
        <v>89</v>
      </c>
      <c r="AT173" s="191" t="s">
        <v>81</v>
      </c>
      <c r="AU173" s="191" t="s">
        <v>91</v>
      </c>
      <c r="AY173" s="190" t="s">
        <v>149</v>
      </c>
      <c r="BK173" s="192">
        <f>SUM(BK174:BK185)</f>
        <v>0</v>
      </c>
    </row>
    <row r="174" spans="2:65" s="1" customFormat="1" ht="16.5" customHeight="1" x14ac:dyDescent="0.2">
      <c r="B174" s="33"/>
      <c r="C174" s="195" t="s">
        <v>151</v>
      </c>
      <c r="D174" s="195" t="s">
        <v>153</v>
      </c>
      <c r="E174" s="196" t="s">
        <v>216</v>
      </c>
      <c r="F174" s="197" t="s">
        <v>217</v>
      </c>
      <c r="G174" s="198" t="s">
        <v>196</v>
      </c>
      <c r="H174" s="199">
        <v>72</v>
      </c>
      <c r="I174" s="200"/>
      <c r="J174" s="201">
        <f>ROUND(I174*H174,2)</f>
        <v>0</v>
      </c>
      <c r="K174" s="197" t="s">
        <v>157</v>
      </c>
      <c r="L174" s="37"/>
      <c r="M174" s="202" t="s">
        <v>1</v>
      </c>
      <c r="N174" s="203" t="s">
        <v>47</v>
      </c>
      <c r="O174" s="65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AR174" s="206" t="s">
        <v>158</v>
      </c>
      <c r="AT174" s="206" t="s">
        <v>153</v>
      </c>
      <c r="AU174" s="206" t="s">
        <v>159</v>
      </c>
      <c r="AY174" s="16" t="s">
        <v>149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89</v>
      </c>
      <c r="BK174" s="207">
        <f>ROUND(I174*H174,2)</f>
        <v>0</v>
      </c>
      <c r="BL174" s="16" t="s">
        <v>158</v>
      </c>
      <c r="BM174" s="206" t="s">
        <v>218</v>
      </c>
    </row>
    <row r="175" spans="2:65" s="13" customFormat="1" ht="11.25" x14ac:dyDescent="0.2">
      <c r="B175" s="219"/>
      <c r="C175" s="220"/>
      <c r="D175" s="210" t="s">
        <v>161</v>
      </c>
      <c r="E175" s="221" t="s">
        <v>1</v>
      </c>
      <c r="F175" s="222" t="s">
        <v>219</v>
      </c>
      <c r="G175" s="220"/>
      <c r="H175" s="223">
        <v>72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161</v>
      </c>
      <c r="AU175" s="229" t="s">
        <v>159</v>
      </c>
      <c r="AV175" s="13" t="s">
        <v>91</v>
      </c>
      <c r="AW175" s="13" t="s">
        <v>38</v>
      </c>
      <c r="AX175" s="13" t="s">
        <v>89</v>
      </c>
      <c r="AY175" s="229" t="s">
        <v>149</v>
      </c>
    </row>
    <row r="176" spans="2:65" s="1" customFormat="1" ht="16.5" customHeight="1" x14ac:dyDescent="0.2">
      <c r="B176" s="33"/>
      <c r="C176" s="195" t="s">
        <v>191</v>
      </c>
      <c r="D176" s="195" t="s">
        <v>153</v>
      </c>
      <c r="E176" s="196" t="s">
        <v>220</v>
      </c>
      <c r="F176" s="197" t="s">
        <v>221</v>
      </c>
      <c r="G176" s="198" t="s">
        <v>196</v>
      </c>
      <c r="H176" s="199">
        <v>36</v>
      </c>
      <c r="I176" s="200"/>
      <c r="J176" s="201">
        <f>ROUND(I176*H176,2)</f>
        <v>0</v>
      </c>
      <c r="K176" s="197" t="s">
        <v>157</v>
      </c>
      <c r="L176" s="37"/>
      <c r="M176" s="202" t="s">
        <v>1</v>
      </c>
      <c r="N176" s="203" t="s">
        <v>47</v>
      </c>
      <c r="O176" s="65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AR176" s="206" t="s">
        <v>158</v>
      </c>
      <c r="AT176" s="206" t="s">
        <v>153</v>
      </c>
      <c r="AU176" s="206" t="s">
        <v>159</v>
      </c>
      <c r="AY176" s="16" t="s">
        <v>149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89</v>
      </c>
      <c r="BK176" s="207">
        <f>ROUND(I176*H176,2)</f>
        <v>0</v>
      </c>
      <c r="BL176" s="16" t="s">
        <v>158</v>
      </c>
      <c r="BM176" s="206" t="s">
        <v>222</v>
      </c>
    </row>
    <row r="177" spans="2:65" s="13" customFormat="1" ht="11.25" x14ac:dyDescent="0.2">
      <c r="B177" s="219"/>
      <c r="C177" s="220"/>
      <c r="D177" s="210" t="s">
        <v>161</v>
      </c>
      <c r="E177" s="221" t="s">
        <v>1</v>
      </c>
      <c r="F177" s="222" t="s">
        <v>223</v>
      </c>
      <c r="G177" s="220"/>
      <c r="H177" s="223">
        <v>36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161</v>
      </c>
      <c r="AU177" s="229" t="s">
        <v>159</v>
      </c>
      <c r="AV177" s="13" t="s">
        <v>91</v>
      </c>
      <c r="AW177" s="13" t="s">
        <v>38</v>
      </c>
      <c r="AX177" s="13" t="s">
        <v>89</v>
      </c>
      <c r="AY177" s="229" t="s">
        <v>149</v>
      </c>
    </row>
    <row r="178" spans="2:65" s="1" customFormat="1" ht="16.5" customHeight="1" x14ac:dyDescent="0.2">
      <c r="B178" s="33"/>
      <c r="C178" s="195" t="s">
        <v>214</v>
      </c>
      <c r="D178" s="195" t="s">
        <v>153</v>
      </c>
      <c r="E178" s="196" t="s">
        <v>224</v>
      </c>
      <c r="F178" s="197" t="s">
        <v>225</v>
      </c>
      <c r="G178" s="198" t="s">
        <v>196</v>
      </c>
      <c r="H178" s="199">
        <v>75.808000000000007</v>
      </c>
      <c r="I178" s="200"/>
      <c r="J178" s="201">
        <f>ROUND(I178*H178,2)</f>
        <v>0</v>
      </c>
      <c r="K178" s="197" t="s">
        <v>157</v>
      </c>
      <c r="L178" s="37"/>
      <c r="M178" s="202" t="s">
        <v>1</v>
      </c>
      <c r="N178" s="203" t="s">
        <v>47</v>
      </c>
      <c r="O178" s="65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AR178" s="206" t="s">
        <v>158</v>
      </c>
      <c r="AT178" s="206" t="s">
        <v>153</v>
      </c>
      <c r="AU178" s="206" t="s">
        <v>159</v>
      </c>
      <c r="AY178" s="16" t="s">
        <v>149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89</v>
      </c>
      <c r="BK178" s="207">
        <f>ROUND(I178*H178,2)</f>
        <v>0</v>
      </c>
      <c r="BL178" s="16" t="s">
        <v>158</v>
      </c>
      <c r="BM178" s="206" t="s">
        <v>226</v>
      </c>
    </row>
    <row r="179" spans="2:65" s="13" customFormat="1" ht="11.25" x14ac:dyDescent="0.2">
      <c r="B179" s="219"/>
      <c r="C179" s="220"/>
      <c r="D179" s="210" t="s">
        <v>161</v>
      </c>
      <c r="E179" s="221" t="s">
        <v>1</v>
      </c>
      <c r="F179" s="222" t="s">
        <v>227</v>
      </c>
      <c r="G179" s="220"/>
      <c r="H179" s="223">
        <v>75.808000000000007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161</v>
      </c>
      <c r="AU179" s="229" t="s">
        <v>159</v>
      </c>
      <c r="AV179" s="13" t="s">
        <v>91</v>
      </c>
      <c r="AW179" s="13" t="s">
        <v>38</v>
      </c>
      <c r="AX179" s="13" t="s">
        <v>89</v>
      </c>
      <c r="AY179" s="229" t="s">
        <v>149</v>
      </c>
    </row>
    <row r="180" spans="2:65" s="1" customFormat="1" ht="16.5" customHeight="1" x14ac:dyDescent="0.2">
      <c r="B180" s="33"/>
      <c r="C180" s="195" t="s">
        <v>228</v>
      </c>
      <c r="D180" s="195" t="s">
        <v>153</v>
      </c>
      <c r="E180" s="196" t="s">
        <v>229</v>
      </c>
      <c r="F180" s="197" t="s">
        <v>230</v>
      </c>
      <c r="G180" s="198" t="s">
        <v>196</v>
      </c>
      <c r="H180" s="199">
        <v>37.904000000000003</v>
      </c>
      <c r="I180" s="200"/>
      <c r="J180" s="201">
        <f>ROUND(I180*H180,2)</f>
        <v>0</v>
      </c>
      <c r="K180" s="197" t="s">
        <v>157</v>
      </c>
      <c r="L180" s="37"/>
      <c r="M180" s="202" t="s">
        <v>1</v>
      </c>
      <c r="N180" s="203" t="s">
        <v>47</v>
      </c>
      <c r="O180" s="65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AR180" s="206" t="s">
        <v>158</v>
      </c>
      <c r="AT180" s="206" t="s">
        <v>153</v>
      </c>
      <c r="AU180" s="206" t="s">
        <v>159</v>
      </c>
      <c r="AY180" s="16" t="s">
        <v>149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89</v>
      </c>
      <c r="BK180" s="207">
        <f>ROUND(I180*H180,2)</f>
        <v>0</v>
      </c>
      <c r="BL180" s="16" t="s">
        <v>158</v>
      </c>
      <c r="BM180" s="206" t="s">
        <v>231</v>
      </c>
    </row>
    <row r="181" spans="2:65" s="13" customFormat="1" ht="11.25" x14ac:dyDescent="0.2">
      <c r="B181" s="219"/>
      <c r="C181" s="220"/>
      <c r="D181" s="210" t="s">
        <v>161</v>
      </c>
      <c r="E181" s="221" t="s">
        <v>1</v>
      </c>
      <c r="F181" s="222" t="s">
        <v>232</v>
      </c>
      <c r="G181" s="220"/>
      <c r="H181" s="223">
        <v>37.904000000000003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161</v>
      </c>
      <c r="AU181" s="229" t="s">
        <v>159</v>
      </c>
      <c r="AV181" s="13" t="s">
        <v>91</v>
      </c>
      <c r="AW181" s="13" t="s">
        <v>38</v>
      </c>
      <c r="AX181" s="13" t="s">
        <v>89</v>
      </c>
      <c r="AY181" s="229" t="s">
        <v>149</v>
      </c>
    </row>
    <row r="182" spans="2:65" s="1" customFormat="1" ht="16.5" customHeight="1" x14ac:dyDescent="0.2">
      <c r="B182" s="33"/>
      <c r="C182" s="195" t="s">
        <v>8</v>
      </c>
      <c r="D182" s="195" t="s">
        <v>153</v>
      </c>
      <c r="E182" s="196" t="s">
        <v>233</v>
      </c>
      <c r="F182" s="197" t="s">
        <v>234</v>
      </c>
      <c r="G182" s="198" t="s">
        <v>196</v>
      </c>
      <c r="H182" s="199">
        <v>75.900000000000006</v>
      </c>
      <c r="I182" s="200"/>
      <c r="J182" s="201">
        <f>ROUND(I182*H182,2)</f>
        <v>0</v>
      </c>
      <c r="K182" s="197" t="s">
        <v>157</v>
      </c>
      <c r="L182" s="37"/>
      <c r="M182" s="202" t="s">
        <v>1</v>
      </c>
      <c r="N182" s="203" t="s">
        <v>47</v>
      </c>
      <c r="O182" s="65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AR182" s="206" t="s">
        <v>158</v>
      </c>
      <c r="AT182" s="206" t="s">
        <v>153</v>
      </c>
      <c r="AU182" s="206" t="s">
        <v>159</v>
      </c>
      <c r="AY182" s="16" t="s">
        <v>149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89</v>
      </c>
      <c r="BK182" s="207">
        <f>ROUND(I182*H182,2)</f>
        <v>0</v>
      </c>
      <c r="BL182" s="16" t="s">
        <v>158</v>
      </c>
      <c r="BM182" s="206" t="s">
        <v>235</v>
      </c>
    </row>
    <row r="183" spans="2:65" s="13" customFormat="1" ht="11.25" x14ac:dyDescent="0.2">
      <c r="B183" s="219"/>
      <c r="C183" s="220"/>
      <c r="D183" s="210" t="s">
        <v>161</v>
      </c>
      <c r="E183" s="221" t="s">
        <v>1</v>
      </c>
      <c r="F183" s="222" t="s">
        <v>236</v>
      </c>
      <c r="G183" s="220"/>
      <c r="H183" s="223">
        <v>75.900000000000006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161</v>
      </c>
      <c r="AU183" s="229" t="s">
        <v>159</v>
      </c>
      <c r="AV183" s="13" t="s">
        <v>91</v>
      </c>
      <c r="AW183" s="13" t="s">
        <v>38</v>
      </c>
      <c r="AX183" s="13" t="s">
        <v>89</v>
      </c>
      <c r="AY183" s="229" t="s">
        <v>149</v>
      </c>
    </row>
    <row r="184" spans="2:65" s="1" customFormat="1" ht="16.5" customHeight="1" x14ac:dyDescent="0.2">
      <c r="B184" s="33"/>
      <c r="C184" s="195" t="s">
        <v>237</v>
      </c>
      <c r="D184" s="195" t="s">
        <v>153</v>
      </c>
      <c r="E184" s="196" t="s">
        <v>238</v>
      </c>
      <c r="F184" s="197" t="s">
        <v>239</v>
      </c>
      <c r="G184" s="198" t="s">
        <v>196</v>
      </c>
      <c r="H184" s="199">
        <v>37.950000000000003</v>
      </c>
      <c r="I184" s="200"/>
      <c r="J184" s="201">
        <f>ROUND(I184*H184,2)</f>
        <v>0</v>
      </c>
      <c r="K184" s="197" t="s">
        <v>157</v>
      </c>
      <c r="L184" s="37"/>
      <c r="M184" s="202" t="s">
        <v>1</v>
      </c>
      <c r="N184" s="203" t="s">
        <v>47</v>
      </c>
      <c r="O184" s="65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AR184" s="206" t="s">
        <v>158</v>
      </c>
      <c r="AT184" s="206" t="s">
        <v>153</v>
      </c>
      <c r="AU184" s="206" t="s">
        <v>159</v>
      </c>
      <c r="AY184" s="16" t="s">
        <v>149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89</v>
      </c>
      <c r="BK184" s="207">
        <f>ROUND(I184*H184,2)</f>
        <v>0</v>
      </c>
      <c r="BL184" s="16" t="s">
        <v>158</v>
      </c>
      <c r="BM184" s="206" t="s">
        <v>240</v>
      </c>
    </row>
    <row r="185" spans="2:65" s="13" customFormat="1" ht="11.25" x14ac:dyDescent="0.2">
      <c r="B185" s="219"/>
      <c r="C185" s="220"/>
      <c r="D185" s="210" t="s">
        <v>161</v>
      </c>
      <c r="E185" s="221" t="s">
        <v>1</v>
      </c>
      <c r="F185" s="222" t="s">
        <v>241</v>
      </c>
      <c r="G185" s="220"/>
      <c r="H185" s="223">
        <v>37.950000000000003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161</v>
      </c>
      <c r="AU185" s="229" t="s">
        <v>159</v>
      </c>
      <c r="AV185" s="13" t="s">
        <v>91</v>
      </c>
      <c r="AW185" s="13" t="s">
        <v>38</v>
      </c>
      <c r="AX185" s="13" t="s">
        <v>89</v>
      </c>
      <c r="AY185" s="229" t="s">
        <v>149</v>
      </c>
    </row>
    <row r="186" spans="2:65" s="11" customFormat="1" ht="20.85" customHeight="1" x14ac:dyDescent="0.2">
      <c r="B186" s="179"/>
      <c r="C186" s="180"/>
      <c r="D186" s="181" t="s">
        <v>81</v>
      </c>
      <c r="E186" s="193" t="s">
        <v>237</v>
      </c>
      <c r="F186" s="193" t="s">
        <v>242</v>
      </c>
      <c r="G186" s="180"/>
      <c r="H186" s="180"/>
      <c r="I186" s="183"/>
      <c r="J186" s="194">
        <f>BK186</f>
        <v>0</v>
      </c>
      <c r="K186" s="180"/>
      <c r="L186" s="185"/>
      <c r="M186" s="186"/>
      <c r="N186" s="187"/>
      <c r="O186" s="187"/>
      <c r="P186" s="188">
        <f>SUM(P187:P190)</f>
        <v>0</v>
      </c>
      <c r="Q186" s="187"/>
      <c r="R186" s="188">
        <f>SUM(R187:R190)</f>
        <v>0</v>
      </c>
      <c r="S186" s="187"/>
      <c r="T186" s="189">
        <f>SUM(T187:T190)</f>
        <v>0</v>
      </c>
      <c r="AR186" s="190" t="s">
        <v>89</v>
      </c>
      <c r="AT186" s="191" t="s">
        <v>81</v>
      </c>
      <c r="AU186" s="191" t="s">
        <v>91</v>
      </c>
      <c r="AY186" s="190" t="s">
        <v>149</v>
      </c>
      <c r="BK186" s="192">
        <f>SUM(BK187:BK190)</f>
        <v>0</v>
      </c>
    </row>
    <row r="187" spans="2:65" s="1" customFormat="1" ht="16.5" customHeight="1" x14ac:dyDescent="0.2">
      <c r="B187" s="33"/>
      <c r="C187" s="195" t="s">
        <v>243</v>
      </c>
      <c r="D187" s="195" t="s">
        <v>153</v>
      </c>
      <c r="E187" s="196" t="s">
        <v>244</v>
      </c>
      <c r="F187" s="197" t="s">
        <v>245</v>
      </c>
      <c r="G187" s="198" t="s">
        <v>196</v>
      </c>
      <c r="H187" s="199">
        <v>242.208</v>
      </c>
      <c r="I187" s="200"/>
      <c r="J187" s="201">
        <f>ROUND(I187*H187,2)</f>
        <v>0</v>
      </c>
      <c r="K187" s="197" t="s">
        <v>157</v>
      </c>
      <c r="L187" s="37"/>
      <c r="M187" s="202" t="s">
        <v>1</v>
      </c>
      <c r="N187" s="203" t="s">
        <v>47</v>
      </c>
      <c r="O187" s="65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AR187" s="206" t="s">
        <v>158</v>
      </c>
      <c r="AT187" s="206" t="s">
        <v>153</v>
      </c>
      <c r="AU187" s="206" t="s">
        <v>159</v>
      </c>
      <c r="AY187" s="16" t="s">
        <v>149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89</v>
      </c>
      <c r="BK187" s="207">
        <f>ROUND(I187*H187,2)</f>
        <v>0</v>
      </c>
      <c r="BL187" s="16" t="s">
        <v>158</v>
      </c>
      <c r="BM187" s="206" t="s">
        <v>246</v>
      </c>
    </row>
    <row r="188" spans="2:65" s="13" customFormat="1" ht="11.25" x14ac:dyDescent="0.2">
      <c r="B188" s="219"/>
      <c r="C188" s="220"/>
      <c r="D188" s="210" t="s">
        <v>161</v>
      </c>
      <c r="E188" s="221" t="s">
        <v>1</v>
      </c>
      <c r="F188" s="222" t="s">
        <v>247</v>
      </c>
      <c r="G188" s="220"/>
      <c r="H188" s="223">
        <v>13.5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161</v>
      </c>
      <c r="AU188" s="229" t="s">
        <v>159</v>
      </c>
      <c r="AV188" s="13" t="s">
        <v>91</v>
      </c>
      <c r="AW188" s="13" t="s">
        <v>38</v>
      </c>
      <c r="AX188" s="13" t="s">
        <v>82</v>
      </c>
      <c r="AY188" s="229" t="s">
        <v>149</v>
      </c>
    </row>
    <row r="189" spans="2:65" s="13" customFormat="1" ht="11.25" x14ac:dyDescent="0.2">
      <c r="B189" s="219"/>
      <c r="C189" s="220"/>
      <c r="D189" s="210" t="s">
        <v>161</v>
      </c>
      <c r="E189" s="221" t="s">
        <v>1</v>
      </c>
      <c r="F189" s="222" t="s">
        <v>248</v>
      </c>
      <c r="G189" s="220"/>
      <c r="H189" s="223">
        <v>228.708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161</v>
      </c>
      <c r="AU189" s="229" t="s">
        <v>159</v>
      </c>
      <c r="AV189" s="13" t="s">
        <v>91</v>
      </c>
      <c r="AW189" s="13" t="s">
        <v>38</v>
      </c>
      <c r="AX189" s="13" t="s">
        <v>82</v>
      </c>
      <c r="AY189" s="229" t="s">
        <v>149</v>
      </c>
    </row>
    <row r="190" spans="2:65" s="14" customFormat="1" ht="11.25" x14ac:dyDescent="0.2">
      <c r="B190" s="240"/>
      <c r="C190" s="241"/>
      <c r="D190" s="210" t="s">
        <v>161</v>
      </c>
      <c r="E190" s="242" t="s">
        <v>1</v>
      </c>
      <c r="F190" s="243" t="s">
        <v>249</v>
      </c>
      <c r="G190" s="241"/>
      <c r="H190" s="244">
        <v>242.208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161</v>
      </c>
      <c r="AU190" s="250" t="s">
        <v>159</v>
      </c>
      <c r="AV190" s="14" t="s">
        <v>158</v>
      </c>
      <c r="AW190" s="14" t="s">
        <v>38</v>
      </c>
      <c r="AX190" s="14" t="s">
        <v>89</v>
      </c>
      <c r="AY190" s="250" t="s">
        <v>149</v>
      </c>
    </row>
    <row r="191" spans="2:65" s="11" customFormat="1" ht="20.85" customHeight="1" x14ac:dyDescent="0.2">
      <c r="B191" s="179"/>
      <c r="C191" s="180"/>
      <c r="D191" s="181" t="s">
        <v>81</v>
      </c>
      <c r="E191" s="193" t="s">
        <v>243</v>
      </c>
      <c r="F191" s="193" t="s">
        <v>250</v>
      </c>
      <c r="G191" s="180"/>
      <c r="H191" s="180"/>
      <c r="I191" s="183"/>
      <c r="J191" s="194">
        <f>BK191</f>
        <v>0</v>
      </c>
      <c r="K191" s="180"/>
      <c r="L191" s="185"/>
      <c r="M191" s="186"/>
      <c r="N191" s="187"/>
      <c r="O191" s="187"/>
      <c r="P191" s="188">
        <f>SUM(P192:P203)</f>
        <v>0</v>
      </c>
      <c r="Q191" s="187"/>
      <c r="R191" s="188">
        <f>SUM(R192:R203)</f>
        <v>208.67</v>
      </c>
      <c r="S191" s="187"/>
      <c r="T191" s="189">
        <f>SUM(T192:T203)</f>
        <v>0</v>
      </c>
      <c r="AR191" s="190" t="s">
        <v>89</v>
      </c>
      <c r="AT191" s="191" t="s">
        <v>81</v>
      </c>
      <c r="AU191" s="191" t="s">
        <v>91</v>
      </c>
      <c r="AY191" s="190" t="s">
        <v>149</v>
      </c>
      <c r="BK191" s="192">
        <f>SUM(BK192:BK203)</f>
        <v>0</v>
      </c>
    </row>
    <row r="192" spans="2:65" s="1" customFormat="1" ht="16.5" customHeight="1" x14ac:dyDescent="0.2">
      <c r="B192" s="33"/>
      <c r="C192" s="195" t="s">
        <v>251</v>
      </c>
      <c r="D192" s="195" t="s">
        <v>153</v>
      </c>
      <c r="E192" s="196" t="s">
        <v>252</v>
      </c>
      <c r="F192" s="197" t="s">
        <v>253</v>
      </c>
      <c r="G192" s="198" t="s">
        <v>196</v>
      </c>
      <c r="H192" s="199">
        <v>242.208</v>
      </c>
      <c r="I192" s="200"/>
      <c r="J192" s="201">
        <f>ROUND(I192*H192,2)</f>
        <v>0</v>
      </c>
      <c r="K192" s="197" t="s">
        <v>157</v>
      </c>
      <c r="L192" s="37"/>
      <c r="M192" s="202" t="s">
        <v>1</v>
      </c>
      <c r="N192" s="203" t="s">
        <v>47</v>
      </c>
      <c r="O192" s="65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AR192" s="206" t="s">
        <v>158</v>
      </c>
      <c r="AT192" s="206" t="s">
        <v>153</v>
      </c>
      <c r="AU192" s="206" t="s">
        <v>159</v>
      </c>
      <c r="AY192" s="16" t="s">
        <v>149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89</v>
      </c>
      <c r="BK192" s="207">
        <f>ROUND(I192*H192,2)</f>
        <v>0</v>
      </c>
      <c r="BL192" s="16" t="s">
        <v>158</v>
      </c>
      <c r="BM192" s="206" t="s">
        <v>254</v>
      </c>
    </row>
    <row r="193" spans="2:65" s="13" customFormat="1" ht="11.25" x14ac:dyDescent="0.2">
      <c r="B193" s="219"/>
      <c r="C193" s="220"/>
      <c r="D193" s="210" t="s">
        <v>161</v>
      </c>
      <c r="E193" s="221" t="s">
        <v>1</v>
      </c>
      <c r="F193" s="222" t="s">
        <v>255</v>
      </c>
      <c r="G193" s="220"/>
      <c r="H193" s="223">
        <v>242.208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161</v>
      </c>
      <c r="AU193" s="229" t="s">
        <v>159</v>
      </c>
      <c r="AV193" s="13" t="s">
        <v>91</v>
      </c>
      <c r="AW193" s="13" t="s">
        <v>38</v>
      </c>
      <c r="AX193" s="13" t="s">
        <v>89</v>
      </c>
      <c r="AY193" s="229" t="s">
        <v>149</v>
      </c>
    </row>
    <row r="194" spans="2:65" s="1" customFormat="1" ht="16.5" customHeight="1" x14ac:dyDescent="0.2">
      <c r="B194" s="33"/>
      <c r="C194" s="195" t="s">
        <v>256</v>
      </c>
      <c r="D194" s="195" t="s">
        <v>153</v>
      </c>
      <c r="E194" s="196" t="s">
        <v>257</v>
      </c>
      <c r="F194" s="197" t="s">
        <v>258</v>
      </c>
      <c r="G194" s="198" t="s">
        <v>259</v>
      </c>
      <c r="H194" s="199">
        <v>411.67399999999998</v>
      </c>
      <c r="I194" s="200"/>
      <c r="J194" s="201">
        <f>ROUND(I194*H194,2)</f>
        <v>0</v>
      </c>
      <c r="K194" s="197" t="s">
        <v>157</v>
      </c>
      <c r="L194" s="37"/>
      <c r="M194" s="202" t="s">
        <v>1</v>
      </c>
      <c r="N194" s="203" t="s">
        <v>47</v>
      </c>
      <c r="O194" s="65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AR194" s="206" t="s">
        <v>158</v>
      </c>
      <c r="AT194" s="206" t="s">
        <v>153</v>
      </c>
      <c r="AU194" s="206" t="s">
        <v>159</v>
      </c>
      <c r="AY194" s="16" t="s">
        <v>149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89</v>
      </c>
      <c r="BK194" s="207">
        <f>ROUND(I194*H194,2)</f>
        <v>0</v>
      </c>
      <c r="BL194" s="16" t="s">
        <v>158</v>
      </c>
      <c r="BM194" s="206" t="s">
        <v>260</v>
      </c>
    </row>
    <row r="195" spans="2:65" s="13" customFormat="1" ht="11.25" x14ac:dyDescent="0.2">
      <c r="B195" s="219"/>
      <c r="C195" s="220"/>
      <c r="D195" s="210" t="s">
        <v>161</v>
      </c>
      <c r="E195" s="221" t="s">
        <v>1</v>
      </c>
      <c r="F195" s="222" t="s">
        <v>261</v>
      </c>
      <c r="G195" s="220"/>
      <c r="H195" s="223">
        <v>411.67399999999998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161</v>
      </c>
      <c r="AU195" s="229" t="s">
        <v>159</v>
      </c>
      <c r="AV195" s="13" t="s">
        <v>91</v>
      </c>
      <c r="AW195" s="13" t="s">
        <v>38</v>
      </c>
      <c r="AX195" s="13" t="s">
        <v>89</v>
      </c>
      <c r="AY195" s="229" t="s">
        <v>149</v>
      </c>
    </row>
    <row r="196" spans="2:65" s="1" customFormat="1" ht="16.5" customHeight="1" x14ac:dyDescent="0.2">
      <c r="B196" s="33"/>
      <c r="C196" s="195" t="s">
        <v>262</v>
      </c>
      <c r="D196" s="195" t="s">
        <v>153</v>
      </c>
      <c r="E196" s="196" t="s">
        <v>263</v>
      </c>
      <c r="F196" s="197" t="s">
        <v>264</v>
      </c>
      <c r="G196" s="198" t="s">
        <v>196</v>
      </c>
      <c r="H196" s="199">
        <v>115.928</v>
      </c>
      <c r="I196" s="200"/>
      <c r="J196" s="201">
        <f>ROUND(I196*H196,2)</f>
        <v>0</v>
      </c>
      <c r="K196" s="197" t="s">
        <v>157</v>
      </c>
      <c r="L196" s="37"/>
      <c r="M196" s="202" t="s">
        <v>1</v>
      </c>
      <c r="N196" s="203" t="s">
        <v>47</v>
      </c>
      <c r="O196" s="65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AR196" s="206" t="s">
        <v>158</v>
      </c>
      <c r="AT196" s="206" t="s">
        <v>153</v>
      </c>
      <c r="AU196" s="206" t="s">
        <v>159</v>
      </c>
      <c r="AY196" s="16" t="s">
        <v>149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89</v>
      </c>
      <c r="BK196" s="207">
        <f>ROUND(I196*H196,2)</f>
        <v>0</v>
      </c>
      <c r="BL196" s="16" t="s">
        <v>158</v>
      </c>
      <c r="BM196" s="206" t="s">
        <v>265</v>
      </c>
    </row>
    <row r="197" spans="2:65" s="13" customFormat="1" ht="11.25" x14ac:dyDescent="0.2">
      <c r="B197" s="219"/>
      <c r="C197" s="220"/>
      <c r="D197" s="210" t="s">
        <v>161</v>
      </c>
      <c r="E197" s="221" t="s">
        <v>1</v>
      </c>
      <c r="F197" s="222" t="s">
        <v>266</v>
      </c>
      <c r="G197" s="220"/>
      <c r="H197" s="223">
        <v>72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161</v>
      </c>
      <c r="AU197" s="229" t="s">
        <v>159</v>
      </c>
      <c r="AV197" s="13" t="s">
        <v>91</v>
      </c>
      <c r="AW197" s="13" t="s">
        <v>38</v>
      </c>
      <c r="AX197" s="13" t="s">
        <v>82</v>
      </c>
      <c r="AY197" s="229" t="s">
        <v>149</v>
      </c>
    </row>
    <row r="198" spans="2:65" s="13" customFormat="1" ht="11.25" x14ac:dyDescent="0.2">
      <c r="B198" s="219"/>
      <c r="C198" s="220"/>
      <c r="D198" s="210" t="s">
        <v>161</v>
      </c>
      <c r="E198" s="221" t="s">
        <v>1</v>
      </c>
      <c r="F198" s="222" t="s">
        <v>267</v>
      </c>
      <c r="G198" s="220"/>
      <c r="H198" s="223">
        <v>-4.8319999999999999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161</v>
      </c>
      <c r="AU198" s="229" t="s">
        <v>159</v>
      </c>
      <c r="AV198" s="13" t="s">
        <v>91</v>
      </c>
      <c r="AW198" s="13" t="s">
        <v>38</v>
      </c>
      <c r="AX198" s="13" t="s">
        <v>82</v>
      </c>
      <c r="AY198" s="229" t="s">
        <v>149</v>
      </c>
    </row>
    <row r="199" spans="2:65" s="13" customFormat="1" ht="11.25" x14ac:dyDescent="0.2">
      <c r="B199" s="219"/>
      <c r="C199" s="220"/>
      <c r="D199" s="210" t="s">
        <v>161</v>
      </c>
      <c r="E199" s="221" t="s">
        <v>1</v>
      </c>
      <c r="F199" s="222" t="s">
        <v>268</v>
      </c>
      <c r="G199" s="220"/>
      <c r="H199" s="223">
        <v>75.900000000000006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161</v>
      </c>
      <c r="AU199" s="229" t="s">
        <v>159</v>
      </c>
      <c r="AV199" s="13" t="s">
        <v>91</v>
      </c>
      <c r="AW199" s="13" t="s">
        <v>38</v>
      </c>
      <c r="AX199" s="13" t="s">
        <v>82</v>
      </c>
      <c r="AY199" s="229" t="s">
        <v>149</v>
      </c>
    </row>
    <row r="200" spans="2:65" s="13" customFormat="1" ht="11.25" x14ac:dyDescent="0.2">
      <c r="B200" s="219"/>
      <c r="C200" s="220"/>
      <c r="D200" s="210" t="s">
        <v>161</v>
      </c>
      <c r="E200" s="221" t="s">
        <v>1</v>
      </c>
      <c r="F200" s="222" t="s">
        <v>269</v>
      </c>
      <c r="G200" s="220"/>
      <c r="H200" s="223">
        <v>-27.14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161</v>
      </c>
      <c r="AU200" s="229" t="s">
        <v>159</v>
      </c>
      <c r="AV200" s="13" t="s">
        <v>91</v>
      </c>
      <c r="AW200" s="13" t="s">
        <v>38</v>
      </c>
      <c r="AX200" s="13" t="s">
        <v>82</v>
      </c>
      <c r="AY200" s="229" t="s">
        <v>149</v>
      </c>
    </row>
    <row r="201" spans="2:65" s="14" customFormat="1" ht="11.25" x14ac:dyDescent="0.2">
      <c r="B201" s="240"/>
      <c r="C201" s="241"/>
      <c r="D201" s="210" t="s">
        <v>161</v>
      </c>
      <c r="E201" s="242" t="s">
        <v>1</v>
      </c>
      <c r="F201" s="243" t="s">
        <v>249</v>
      </c>
      <c r="G201" s="241"/>
      <c r="H201" s="244">
        <v>115.928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161</v>
      </c>
      <c r="AU201" s="250" t="s">
        <v>159</v>
      </c>
      <c r="AV201" s="14" t="s">
        <v>158</v>
      </c>
      <c r="AW201" s="14" t="s">
        <v>38</v>
      </c>
      <c r="AX201" s="14" t="s">
        <v>89</v>
      </c>
      <c r="AY201" s="250" t="s">
        <v>149</v>
      </c>
    </row>
    <row r="202" spans="2:65" s="1" customFormat="1" ht="16.5" customHeight="1" x14ac:dyDescent="0.2">
      <c r="B202" s="33"/>
      <c r="C202" s="230" t="s">
        <v>7</v>
      </c>
      <c r="D202" s="230" t="s">
        <v>209</v>
      </c>
      <c r="E202" s="231" t="s">
        <v>270</v>
      </c>
      <c r="F202" s="232" t="s">
        <v>271</v>
      </c>
      <c r="G202" s="233" t="s">
        <v>259</v>
      </c>
      <c r="H202" s="234">
        <v>208.67</v>
      </c>
      <c r="I202" s="235"/>
      <c r="J202" s="236">
        <f>ROUND(I202*H202,2)</f>
        <v>0</v>
      </c>
      <c r="K202" s="232" t="s">
        <v>157</v>
      </c>
      <c r="L202" s="237"/>
      <c r="M202" s="238" t="s">
        <v>1</v>
      </c>
      <c r="N202" s="239" t="s">
        <v>47</v>
      </c>
      <c r="O202" s="65"/>
      <c r="P202" s="204">
        <f>O202*H202</f>
        <v>0</v>
      </c>
      <c r="Q202" s="204">
        <v>1</v>
      </c>
      <c r="R202" s="204">
        <f>Q202*H202</f>
        <v>208.67</v>
      </c>
      <c r="S202" s="204">
        <v>0</v>
      </c>
      <c r="T202" s="205">
        <f>S202*H202</f>
        <v>0</v>
      </c>
      <c r="AR202" s="206" t="s">
        <v>199</v>
      </c>
      <c r="AT202" s="206" t="s">
        <v>209</v>
      </c>
      <c r="AU202" s="206" t="s">
        <v>159</v>
      </c>
      <c r="AY202" s="16" t="s">
        <v>149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89</v>
      </c>
      <c r="BK202" s="207">
        <f>ROUND(I202*H202,2)</f>
        <v>0</v>
      </c>
      <c r="BL202" s="16" t="s">
        <v>158</v>
      </c>
      <c r="BM202" s="206" t="s">
        <v>272</v>
      </c>
    </row>
    <row r="203" spans="2:65" s="13" customFormat="1" ht="11.25" x14ac:dyDescent="0.2">
      <c r="B203" s="219"/>
      <c r="C203" s="220"/>
      <c r="D203" s="210" t="s">
        <v>161</v>
      </c>
      <c r="E203" s="221" t="s">
        <v>1</v>
      </c>
      <c r="F203" s="222" t="s">
        <v>273</v>
      </c>
      <c r="G203" s="220"/>
      <c r="H203" s="223">
        <v>208.67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161</v>
      </c>
      <c r="AU203" s="229" t="s">
        <v>159</v>
      </c>
      <c r="AV203" s="13" t="s">
        <v>91</v>
      </c>
      <c r="AW203" s="13" t="s">
        <v>38</v>
      </c>
      <c r="AX203" s="13" t="s">
        <v>89</v>
      </c>
      <c r="AY203" s="229" t="s">
        <v>149</v>
      </c>
    </row>
    <row r="204" spans="2:65" s="11" customFormat="1" ht="20.85" customHeight="1" x14ac:dyDescent="0.2">
      <c r="B204" s="179"/>
      <c r="C204" s="180"/>
      <c r="D204" s="181" t="s">
        <v>81</v>
      </c>
      <c r="E204" s="193" t="s">
        <v>251</v>
      </c>
      <c r="F204" s="193" t="s">
        <v>274</v>
      </c>
      <c r="G204" s="180"/>
      <c r="H204" s="180"/>
      <c r="I204" s="183"/>
      <c r="J204" s="194">
        <f>BK204</f>
        <v>0</v>
      </c>
      <c r="K204" s="180"/>
      <c r="L204" s="185"/>
      <c r="M204" s="186"/>
      <c r="N204" s="187"/>
      <c r="O204" s="187"/>
      <c r="P204" s="188">
        <f>SUM(P205:P218)</f>
        <v>0</v>
      </c>
      <c r="Q204" s="187"/>
      <c r="R204" s="188">
        <f>SUM(R205:R218)</f>
        <v>4.0499999999999998E-3</v>
      </c>
      <c r="S204" s="187"/>
      <c r="T204" s="189">
        <f>SUM(T205:T218)</f>
        <v>0</v>
      </c>
      <c r="AR204" s="190" t="s">
        <v>89</v>
      </c>
      <c r="AT204" s="191" t="s">
        <v>81</v>
      </c>
      <c r="AU204" s="191" t="s">
        <v>91</v>
      </c>
      <c r="AY204" s="190" t="s">
        <v>149</v>
      </c>
      <c r="BK204" s="192">
        <f>SUM(BK205:BK218)</f>
        <v>0</v>
      </c>
    </row>
    <row r="205" spans="2:65" s="1" customFormat="1" ht="16.5" customHeight="1" x14ac:dyDescent="0.2">
      <c r="B205" s="33"/>
      <c r="C205" s="195" t="s">
        <v>275</v>
      </c>
      <c r="D205" s="195" t="s">
        <v>153</v>
      </c>
      <c r="E205" s="196" t="s">
        <v>276</v>
      </c>
      <c r="F205" s="197" t="s">
        <v>277</v>
      </c>
      <c r="G205" s="198" t="s">
        <v>156</v>
      </c>
      <c r="H205" s="199">
        <v>135</v>
      </c>
      <c r="I205" s="200"/>
      <c r="J205" s="201">
        <f>ROUND(I205*H205,2)</f>
        <v>0</v>
      </c>
      <c r="K205" s="197" t="s">
        <v>157</v>
      </c>
      <c r="L205" s="37"/>
      <c r="M205" s="202" t="s">
        <v>1</v>
      </c>
      <c r="N205" s="203" t="s">
        <v>47</v>
      </c>
      <c r="O205" s="65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AR205" s="206" t="s">
        <v>158</v>
      </c>
      <c r="AT205" s="206" t="s">
        <v>153</v>
      </c>
      <c r="AU205" s="206" t="s">
        <v>159</v>
      </c>
      <c r="AY205" s="16" t="s">
        <v>149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89</v>
      </c>
      <c r="BK205" s="207">
        <f>ROUND(I205*H205,2)</f>
        <v>0</v>
      </c>
      <c r="BL205" s="16" t="s">
        <v>158</v>
      </c>
      <c r="BM205" s="206" t="s">
        <v>278</v>
      </c>
    </row>
    <row r="206" spans="2:65" s="13" customFormat="1" ht="11.25" x14ac:dyDescent="0.2">
      <c r="B206" s="219"/>
      <c r="C206" s="220"/>
      <c r="D206" s="210" t="s">
        <v>161</v>
      </c>
      <c r="E206" s="221" t="s">
        <v>1</v>
      </c>
      <c r="F206" s="222" t="s">
        <v>279</v>
      </c>
      <c r="G206" s="220"/>
      <c r="H206" s="223">
        <v>135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161</v>
      </c>
      <c r="AU206" s="229" t="s">
        <v>159</v>
      </c>
      <c r="AV206" s="13" t="s">
        <v>91</v>
      </c>
      <c r="AW206" s="13" t="s">
        <v>38</v>
      </c>
      <c r="AX206" s="13" t="s">
        <v>89</v>
      </c>
      <c r="AY206" s="229" t="s">
        <v>149</v>
      </c>
    </row>
    <row r="207" spans="2:65" s="1" customFormat="1" ht="16.5" customHeight="1" x14ac:dyDescent="0.2">
      <c r="B207" s="33"/>
      <c r="C207" s="230" t="s">
        <v>280</v>
      </c>
      <c r="D207" s="230" t="s">
        <v>209</v>
      </c>
      <c r="E207" s="231" t="s">
        <v>281</v>
      </c>
      <c r="F207" s="232" t="s">
        <v>282</v>
      </c>
      <c r="G207" s="233" t="s">
        <v>283</v>
      </c>
      <c r="H207" s="234">
        <v>4.05</v>
      </c>
      <c r="I207" s="235"/>
      <c r="J207" s="236">
        <f>ROUND(I207*H207,2)</f>
        <v>0</v>
      </c>
      <c r="K207" s="232" t="s">
        <v>157</v>
      </c>
      <c r="L207" s="237"/>
      <c r="M207" s="238" t="s">
        <v>1</v>
      </c>
      <c r="N207" s="239" t="s">
        <v>47</v>
      </c>
      <c r="O207" s="65"/>
      <c r="P207" s="204">
        <f>O207*H207</f>
        <v>0</v>
      </c>
      <c r="Q207" s="204">
        <v>1E-3</v>
      </c>
      <c r="R207" s="204">
        <f>Q207*H207</f>
        <v>4.0499999999999998E-3</v>
      </c>
      <c r="S207" s="204">
        <v>0</v>
      </c>
      <c r="T207" s="205">
        <f>S207*H207</f>
        <v>0</v>
      </c>
      <c r="AR207" s="206" t="s">
        <v>199</v>
      </c>
      <c r="AT207" s="206" t="s">
        <v>209</v>
      </c>
      <c r="AU207" s="206" t="s">
        <v>159</v>
      </c>
      <c r="AY207" s="16" t="s">
        <v>149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89</v>
      </c>
      <c r="BK207" s="207">
        <f>ROUND(I207*H207,2)</f>
        <v>0</v>
      </c>
      <c r="BL207" s="16" t="s">
        <v>158</v>
      </c>
      <c r="BM207" s="206" t="s">
        <v>284</v>
      </c>
    </row>
    <row r="208" spans="2:65" s="13" customFormat="1" ht="11.25" x14ac:dyDescent="0.2">
      <c r="B208" s="219"/>
      <c r="C208" s="220"/>
      <c r="D208" s="210" t="s">
        <v>161</v>
      </c>
      <c r="E208" s="221" t="s">
        <v>1</v>
      </c>
      <c r="F208" s="222" t="s">
        <v>285</v>
      </c>
      <c r="G208" s="220"/>
      <c r="H208" s="223">
        <v>4.05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161</v>
      </c>
      <c r="AU208" s="229" t="s">
        <v>159</v>
      </c>
      <c r="AV208" s="13" t="s">
        <v>91</v>
      </c>
      <c r="AW208" s="13" t="s">
        <v>38</v>
      </c>
      <c r="AX208" s="13" t="s">
        <v>89</v>
      </c>
      <c r="AY208" s="229" t="s">
        <v>149</v>
      </c>
    </row>
    <row r="209" spans="2:65" s="1" customFormat="1" ht="16.5" customHeight="1" x14ac:dyDescent="0.2">
      <c r="B209" s="33"/>
      <c r="C209" s="195" t="s">
        <v>286</v>
      </c>
      <c r="D209" s="195" t="s">
        <v>153</v>
      </c>
      <c r="E209" s="196" t="s">
        <v>287</v>
      </c>
      <c r="F209" s="197" t="s">
        <v>288</v>
      </c>
      <c r="G209" s="198" t="s">
        <v>156</v>
      </c>
      <c r="H209" s="199">
        <v>135</v>
      </c>
      <c r="I209" s="200"/>
      <c r="J209" s="201">
        <f>ROUND(I209*H209,2)</f>
        <v>0</v>
      </c>
      <c r="K209" s="197" t="s">
        <v>157</v>
      </c>
      <c r="L209" s="37"/>
      <c r="M209" s="202" t="s">
        <v>1</v>
      </c>
      <c r="N209" s="203" t="s">
        <v>47</v>
      </c>
      <c r="O209" s="65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AR209" s="206" t="s">
        <v>158</v>
      </c>
      <c r="AT209" s="206" t="s">
        <v>153</v>
      </c>
      <c r="AU209" s="206" t="s">
        <v>159</v>
      </c>
      <c r="AY209" s="16" t="s">
        <v>149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89</v>
      </c>
      <c r="BK209" s="207">
        <f>ROUND(I209*H209,2)</f>
        <v>0</v>
      </c>
      <c r="BL209" s="16" t="s">
        <v>158</v>
      </c>
      <c r="BM209" s="206" t="s">
        <v>289</v>
      </c>
    </row>
    <row r="210" spans="2:65" s="13" customFormat="1" ht="11.25" x14ac:dyDescent="0.2">
      <c r="B210" s="219"/>
      <c r="C210" s="220"/>
      <c r="D210" s="210" t="s">
        <v>161</v>
      </c>
      <c r="E210" s="221" t="s">
        <v>1</v>
      </c>
      <c r="F210" s="222" t="s">
        <v>279</v>
      </c>
      <c r="G210" s="220"/>
      <c r="H210" s="223">
        <v>135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161</v>
      </c>
      <c r="AU210" s="229" t="s">
        <v>159</v>
      </c>
      <c r="AV210" s="13" t="s">
        <v>91</v>
      </c>
      <c r="AW210" s="13" t="s">
        <v>38</v>
      </c>
      <c r="AX210" s="13" t="s">
        <v>89</v>
      </c>
      <c r="AY210" s="229" t="s">
        <v>149</v>
      </c>
    </row>
    <row r="211" spans="2:65" s="1" customFormat="1" ht="16.5" customHeight="1" x14ac:dyDescent="0.2">
      <c r="B211" s="33"/>
      <c r="C211" s="195" t="s">
        <v>290</v>
      </c>
      <c r="D211" s="195" t="s">
        <v>153</v>
      </c>
      <c r="E211" s="196" t="s">
        <v>291</v>
      </c>
      <c r="F211" s="197" t="s">
        <v>292</v>
      </c>
      <c r="G211" s="198" t="s">
        <v>156</v>
      </c>
      <c r="H211" s="199">
        <v>49</v>
      </c>
      <c r="I211" s="200"/>
      <c r="J211" s="201">
        <f>ROUND(I211*H211,2)</f>
        <v>0</v>
      </c>
      <c r="K211" s="197" t="s">
        <v>157</v>
      </c>
      <c r="L211" s="37"/>
      <c r="M211" s="202" t="s">
        <v>1</v>
      </c>
      <c r="N211" s="203" t="s">
        <v>47</v>
      </c>
      <c r="O211" s="65"/>
      <c r="P211" s="204">
        <f>O211*H211</f>
        <v>0</v>
      </c>
      <c r="Q211" s="204">
        <v>0</v>
      </c>
      <c r="R211" s="204">
        <f>Q211*H211</f>
        <v>0</v>
      </c>
      <c r="S211" s="204">
        <v>0</v>
      </c>
      <c r="T211" s="205">
        <f>S211*H211</f>
        <v>0</v>
      </c>
      <c r="AR211" s="206" t="s">
        <v>158</v>
      </c>
      <c r="AT211" s="206" t="s">
        <v>153</v>
      </c>
      <c r="AU211" s="206" t="s">
        <v>159</v>
      </c>
      <c r="AY211" s="16" t="s">
        <v>149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6" t="s">
        <v>89</v>
      </c>
      <c r="BK211" s="207">
        <f>ROUND(I211*H211,2)</f>
        <v>0</v>
      </c>
      <c r="BL211" s="16" t="s">
        <v>158</v>
      </c>
      <c r="BM211" s="206" t="s">
        <v>293</v>
      </c>
    </row>
    <row r="212" spans="2:65" s="13" customFormat="1" ht="11.25" x14ac:dyDescent="0.2">
      <c r="B212" s="219"/>
      <c r="C212" s="220"/>
      <c r="D212" s="210" t="s">
        <v>161</v>
      </c>
      <c r="E212" s="221" t="s">
        <v>1</v>
      </c>
      <c r="F212" s="222" t="s">
        <v>294</v>
      </c>
      <c r="G212" s="220"/>
      <c r="H212" s="223">
        <v>49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161</v>
      </c>
      <c r="AU212" s="229" t="s">
        <v>159</v>
      </c>
      <c r="AV212" s="13" t="s">
        <v>91</v>
      </c>
      <c r="AW212" s="13" t="s">
        <v>38</v>
      </c>
      <c r="AX212" s="13" t="s">
        <v>89</v>
      </c>
      <c r="AY212" s="229" t="s">
        <v>149</v>
      </c>
    </row>
    <row r="213" spans="2:65" s="1" customFormat="1" ht="16.5" customHeight="1" x14ac:dyDescent="0.2">
      <c r="B213" s="33"/>
      <c r="C213" s="195" t="s">
        <v>295</v>
      </c>
      <c r="D213" s="195" t="s">
        <v>153</v>
      </c>
      <c r="E213" s="196" t="s">
        <v>296</v>
      </c>
      <c r="F213" s="197" t="s">
        <v>297</v>
      </c>
      <c r="G213" s="198" t="s">
        <v>156</v>
      </c>
      <c r="H213" s="199">
        <v>135</v>
      </c>
      <c r="I213" s="200"/>
      <c r="J213" s="201">
        <f>ROUND(I213*H213,2)</f>
        <v>0</v>
      </c>
      <c r="K213" s="197" t="s">
        <v>157</v>
      </c>
      <c r="L213" s="37"/>
      <c r="M213" s="202" t="s">
        <v>1</v>
      </c>
      <c r="N213" s="203" t="s">
        <v>47</v>
      </c>
      <c r="O213" s="65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AR213" s="206" t="s">
        <v>158</v>
      </c>
      <c r="AT213" s="206" t="s">
        <v>153</v>
      </c>
      <c r="AU213" s="206" t="s">
        <v>159</v>
      </c>
      <c r="AY213" s="16" t="s">
        <v>149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89</v>
      </c>
      <c r="BK213" s="207">
        <f>ROUND(I213*H213,2)</f>
        <v>0</v>
      </c>
      <c r="BL213" s="16" t="s">
        <v>158</v>
      </c>
      <c r="BM213" s="206" t="s">
        <v>298</v>
      </c>
    </row>
    <row r="214" spans="2:65" s="13" customFormat="1" ht="11.25" x14ac:dyDescent="0.2">
      <c r="B214" s="219"/>
      <c r="C214" s="220"/>
      <c r="D214" s="210" t="s">
        <v>161</v>
      </c>
      <c r="E214" s="221" t="s">
        <v>1</v>
      </c>
      <c r="F214" s="222" t="s">
        <v>279</v>
      </c>
      <c r="G214" s="220"/>
      <c r="H214" s="223">
        <v>135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161</v>
      </c>
      <c r="AU214" s="229" t="s">
        <v>159</v>
      </c>
      <c r="AV214" s="13" t="s">
        <v>91</v>
      </c>
      <c r="AW214" s="13" t="s">
        <v>38</v>
      </c>
      <c r="AX214" s="13" t="s">
        <v>89</v>
      </c>
      <c r="AY214" s="229" t="s">
        <v>149</v>
      </c>
    </row>
    <row r="215" spans="2:65" s="1" customFormat="1" ht="16.5" customHeight="1" x14ac:dyDescent="0.2">
      <c r="B215" s="33"/>
      <c r="C215" s="195" t="s">
        <v>299</v>
      </c>
      <c r="D215" s="195" t="s">
        <v>153</v>
      </c>
      <c r="E215" s="196" t="s">
        <v>300</v>
      </c>
      <c r="F215" s="197" t="s">
        <v>301</v>
      </c>
      <c r="G215" s="198" t="s">
        <v>156</v>
      </c>
      <c r="H215" s="199">
        <v>135</v>
      </c>
      <c r="I215" s="200"/>
      <c r="J215" s="201">
        <f>ROUND(I215*H215,2)</f>
        <v>0</v>
      </c>
      <c r="K215" s="197" t="s">
        <v>157</v>
      </c>
      <c r="L215" s="37"/>
      <c r="M215" s="202" t="s">
        <v>1</v>
      </c>
      <c r="N215" s="203" t="s">
        <v>47</v>
      </c>
      <c r="O215" s="65"/>
      <c r="P215" s="204">
        <f>O215*H215</f>
        <v>0</v>
      </c>
      <c r="Q215" s="204">
        <v>0</v>
      </c>
      <c r="R215" s="204">
        <f>Q215*H215</f>
        <v>0</v>
      </c>
      <c r="S215" s="204">
        <v>0</v>
      </c>
      <c r="T215" s="205">
        <f>S215*H215</f>
        <v>0</v>
      </c>
      <c r="AR215" s="206" t="s">
        <v>158</v>
      </c>
      <c r="AT215" s="206" t="s">
        <v>153</v>
      </c>
      <c r="AU215" s="206" t="s">
        <v>159</v>
      </c>
      <c r="AY215" s="16" t="s">
        <v>149</v>
      </c>
      <c r="BE215" s="207">
        <f>IF(N215="základní",J215,0)</f>
        <v>0</v>
      </c>
      <c r="BF215" s="207">
        <f>IF(N215="snížená",J215,0)</f>
        <v>0</v>
      </c>
      <c r="BG215" s="207">
        <f>IF(N215="zákl. přenesená",J215,0)</f>
        <v>0</v>
      </c>
      <c r="BH215" s="207">
        <f>IF(N215="sníž. přenesená",J215,0)</f>
        <v>0</v>
      </c>
      <c r="BI215" s="207">
        <f>IF(N215="nulová",J215,0)</f>
        <v>0</v>
      </c>
      <c r="BJ215" s="16" t="s">
        <v>89</v>
      </c>
      <c r="BK215" s="207">
        <f>ROUND(I215*H215,2)</f>
        <v>0</v>
      </c>
      <c r="BL215" s="16" t="s">
        <v>158</v>
      </c>
      <c r="BM215" s="206" t="s">
        <v>302</v>
      </c>
    </row>
    <row r="216" spans="2:65" s="13" customFormat="1" ht="11.25" x14ac:dyDescent="0.2">
      <c r="B216" s="219"/>
      <c r="C216" s="220"/>
      <c r="D216" s="210" t="s">
        <v>161</v>
      </c>
      <c r="E216" s="221" t="s">
        <v>1</v>
      </c>
      <c r="F216" s="222" t="s">
        <v>279</v>
      </c>
      <c r="G216" s="220"/>
      <c r="H216" s="223">
        <v>135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161</v>
      </c>
      <c r="AU216" s="229" t="s">
        <v>159</v>
      </c>
      <c r="AV216" s="13" t="s">
        <v>91</v>
      </c>
      <c r="AW216" s="13" t="s">
        <v>38</v>
      </c>
      <c r="AX216" s="13" t="s">
        <v>89</v>
      </c>
      <c r="AY216" s="229" t="s">
        <v>149</v>
      </c>
    </row>
    <row r="217" spans="2:65" s="1" customFormat="1" ht="16.5" customHeight="1" x14ac:dyDescent="0.2">
      <c r="B217" s="33"/>
      <c r="C217" s="195" t="s">
        <v>303</v>
      </c>
      <c r="D217" s="195" t="s">
        <v>153</v>
      </c>
      <c r="E217" s="196" t="s">
        <v>304</v>
      </c>
      <c r="F217" s="197" t="s">
        <v>305</v>
      </c>
      <c r="G217" s="198" t="s">
        <v>156</v>
      </c>
      <c r="H217" s="199">
        <v>135</v>
      </c>
      <c r="I217" s="200"/>
      <c r="J217" s="201">
        <f>ROUND(I217*H217,2)</f>
        <v>0</v>
      </c>
      <c r="K217" s="197" t="s">
        <v>157</v>
      </c>
      <c r="L217" s="37"/>
      <c r="M217" s="202" t="s">
        <v>1</v>
      </c>
      <c r="N217" s="203" t="s">
        <v>47</v>
      </c>
      <c r="O217" s="65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AR217" s="206" t="s">
        <v>158</v>
      </c>
      <c r="AT217" s="206" t="s">
        <v>153</v>
      </c>
      <c r="AU217" s="206" t="s">
        <v>159</v>
      </c>
      <c r="AY217" s="16" t="s">
        <v>149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89</v>
      </c>
      <c r="BK217" s="207">
        <f>ROUND(I217*H217,2)</f>
        <v>0</v>
      </c>
      <c r="BL217" s="16" t="s">
        <v>158</v>
      </c>
      <c r="BM217" s="206" t="s">
        <v>306</v>
      </c>
    </row>
    <row r="218" spans="2:65" s="13" customFormat="1" ht="11.25" x14ac:dyDescent="0.2">
      <c r="B218" s="219"/>
      <c r="C218" s="220"/>
      <c r="D218" s="210" t="s">
        <v>161</v>
      </c>
      <c r="E218" s="221" t="s">
        <v>1</v>
      </c>
      <c r="F218" s="222" t="s">
        <v>279</v>
      </c>
      <c r="G218" s="220"/>
      <c r="H218" s="223">
        <v>135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161</v>
      </c>
      <c r="AU218" s="229" t="s">
        <v>159</v>
      </c>
      <c r="AV218" s="13" t="s">
        <v>91</v>
      </c>
      <c r="AW218" s="13" t="s">
        <v>38</v>
      </c>
      <c r="AX218" s="13" t="s">
        <v>89</v>
      </c>
      <c r="AY218" s="229" t="s">
        <v>149</v>
      </c>
    </row>
    <row r="219" spans="2:65" s="11" customFormat="1" ht="22.9" customHeight="1" x14ac:dyDescent="0.2">
      <c r="B219" s="179"/>
      <c r="C219" s="180"/>
      <c r="D219" s="181" t="s">
        <v>81</v>
      </c>
      <c r="E219" s="193" t="s">
        <v>299</v>
      </c>
      <c r="F219" s="193" t="s">
        <v>307</v>
      </c>
      <c r="G219" s="180"/>
      <c r="H219" s="180"/>
      <c r="I219" s="183"/>
      <c r="J219" s="194">
        <f>BK219</f>
        <v>0</v>
      </c>
      <c r="K219" s="180"/>
      <c r="L219" s="185"/>
      <c r="M219" s="186"/>
      <c r="N219" s="187"/>
      <c r="O219" s="187"/>
      <c r="P219" s="188">
        <f>SUM(P220:P222)</f>
        <v>0</v>
      </c>
      <c r="Q219" s="187"/>
      <c r="R219" s="188">
        <f>SUM(R220:R222)</f>
        <v>0</v>
      </c>
      <c r="S219" s="187"/>
      <c r="T219" s="189">
        <f>SUM(T220:T222)</f>
        <v>0</v>
      </c>
      <c r="AR219" s="190" t="s">
        <v>89</v>
      </c>
      <c r="AT219" s="191" t="s">
        <v>81</v>
      </c>
      <c r="AU219" s="191" t="s">
        <v>89</v>
      </c>
      <c r="AY219" s="190" t="s">
        <v>149</v>
      </c>
      <c r="BK219" s="192">
        <f>SUM(BK220:BK222)</f>
        <v>0</v>
      </c>
    </row>
    <row r="220" spans="2:65" s="1" customFormat="1" ht="16.5" customHeight="1" x14ac:dyDescent="0.2">
      <c r="B220" s="33"/>
      <c r="C220" s="195" t="s">
        <v>308</v>
      </c>
      <c r="D220" s="195" t="s">
        <v>153</v>
      </c>
      <c r="E220" s="196" t="s">
        <v>309</v>
      </c>
      <c r="F220" s="197" t="s">
        <v>310</v>
      </c>
      <c r="G220" s="198" t="s">
        <v>209</v>
      </c>
      <c r="H220" s="199">
        <v>52</v>
      </c>
      <c r="I220" s="200"/>
      <c r="J220" s="201">
        <f>ROUND(I220*H220,2)</f>
        <v>0</v>
      </c>
      <c r="K220" s="197" t="s">
        <v>1</v>
      </c>
      <c r="L220" s="37"/>
      <c r="M220" s="202" t="s">
        <v>1</v>
      </c>
      <c r="N220" s="203" t="s">
        <v>47</v>
      </c>
      <c r="O220" s="65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AR220" s="206" t="s">
        <v>158</v>
      </c>
      <c r="AT220" s="206" t="s">
        <v>153</v>
      </c>
      <c r="AU220" s="206" t="s">
        <v>91</v>
      </c>
      <c r="AY220" s="16" t="s">
        <v>149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89</v>
      </c>
      <c r="BK220" s="207">
        <f>ROUND(I220*H220,2)</f>
        <v>0</v>
      </c>
      <c r="BL220" s="16" t="s">
        <v>158</v>
      </c>
      <c r="BM220" s="206" t="s">
        <v>311</v>
      </c>
    </row>
    <row r="221" spans="2:65" s="12" customFormat="1" ht="11.25" x14ac:dyDescent="0.2">
      <c r="B221" s="208"/>
      <c r="C221" s="209"/>
      <c r="D221" s="210" t="s">
        <v>161</v>
      </c>
      <c r="E221" s="211" t="s">
        <v>1</v>
      </c>
      <c r="F221" s="212" t="s">
        <v>312</v>
      </c>
      <c r="G221" s="209"/>
      <c r="H221" s="211" t="s">
        <v>1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161</v>
      </c>
      <c r="AU221" s="218" t="s">
        <v>91</v>
      </c>
      <c r="AV221" s="12" t="s">
        <v>89</v>
      </c>
      <c r="AW221" s="12" t="s">
        <v>38</v>
      </c>
      <c r="AX221" s="12" t="s">
        <v>82</v>
      </c>
      <c r="AY221" s="218" t="s">
        <v>149</v>
      </c>
    </row>
    <row r="222" spans="2:65" s="13" customFormat="1" ht="11.25" x14ac:dyDescent="0.2">
      <c r="B222" s="219"/>
      <c r="C222" s="220"/>
      <c r="D222" s="210" t="s">
        <v>161</v>
      </c>
      <c r="E222" s="221" t="s">
        <v>1</v>
      </c>
      <c r="F222" s="222" t="s">
        <v>313</v>
      </c>
      <c r="G222" s="220"/>
      <c r="H222" s="223">
        <v>52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161</v>
      </c>
      <c r="AU222" s="229" t="s">
        <v>91</v>
      </c>
      <c r="AV222" s="13" t="s">
        <v>91</v>
      </c>
      <c r="AW222" s="13" t="s">
        <v>38</v>
      </c>
      <c r="AX222" s="13" t="s">
        <v>89</v>
      </c>
      <c r="AY222" s="229" t="s">
        <v>149</v>
      </c>
    </row>
    <row r="223" spans="2:65" s="11" customFormat="1" ht="22.9" customHeight="1" x14ac:dyDescent="0.2">
      <c r="B223" s="179"/>
      <c r="C223" s="180"/>
      <c r="D223" s="181" t="s">
        <v>81</v>
      </c>
      <c r="E223" s="193" t="s">
        <v>158</v>
      </c>
      <c r="F223" s="193" t="s">
        <v>314</v>
      </c>
      <c r="G223" s="180"/>
      <c r="H223" s="180"/>
      <c r="I223" s="183"/>
      <c r="J223" s="194">
        <f>BK223</f>
        <v>0</v>
      </c>
      <c r="K223" s="180"/>
      <c r="L223" s="185"/>
      <c r="M223" s="186"/>
      <c r="N223" s="187"/>
      <c r="O223" s="187"/>
      <c r="P223" s="188">
        <f>P224</f>
        <v>0</v>
      </c>
      <c r="Q223" s="187"/>
      <c r="R223" s="188">
        <f>R224</f>
        <v>51.315497800000003</v>
      </c>
      <c r="S223" s="187"/>
      <c r="T223" s="189">
        <f>T224</f>
        <v>0</v>
      </c>
      <c r="AR223" s="190" t="s">
        <v>89</v>
      </c>
      <c r="AT223" s="191" t="s">
        <v>81</v>
      </c>
      <c r="AU223" s="191" t="s">
        <v>89</v>
      </c>
      <c r="AY223" s="190" t="s">
        <v>149</v>
      </c>
      <c r="BK223" s="192">
        <f>BK224</f>
        <v>0</v>
      </c>
    </row>
    <row r="224" spans="2:65" s="11" customFormat="1" ht="20.85" customHeight="1" x14ac:dyDescent="0.2">
      <c r="B224" s="179"/>
      <c r="C224" s="180"/>
      <c r="D224" s="181" t="s">
        <v>81</v>
      </c>
      <c r="E224" s="193" t="s">
        <v>315</v>
      </c>
      <c r="F224" s="193" t="s">
        <v>316</v>
      </c>
      <c r="G224" s="180"/>
      <c r="H224" s="180"/>
      <c r="I224" s="183"/>
      <c r="J224" s="194">
        <f>BK224</f>
        <v>0</v>
      </c>
      <c r="K224" s="180"/>
      <c r="L224" s="185"/>
      <c r="M224" s="186"/>
      <c r="N224" s="187"/>
      <c r="O224" s="187"/>
      <c r="P224" s="188">
        <f>SUM(P225:P226)</f>
        <v>0</v>
      </c>
      <c r="Q224" s="187"/>
      <c r="R224" s="188">
        <f>SUM(R225:R226)</f>
        <v>51.315497800000003</v>
      </c>
      <c r="S224" s="187"/>
      <c r="T224" s="189">
        <f>SUM(T225:T226)</f>
        <v>0</v>
      </c>
      <c r="AR224" s="190" t="s">
        <v>89</v>
      </c>
      <c r="AT224" s="191" t="s">
        <v>81</v>
      </c>
      <c r="AU224" s="191" t="s">
        <v>91</v>
      </c>
      <c r="AY224" s="190" t="s">
        <v>149</v>
      </c>
      <c r="BK224" s="192">
        <f>SUM(BK225:BK226)</f>
        <v>0</v>
      </c>
    </row>
    <row r="225" spans="2:65" s="1" customFormat="1" ht="16.5" customHeight="1" x14ac:dyDescent="0.2">
      <c r="B225" s="33"/>
      <c r="C225" s="195" t="s">
        <v>317</v>
      </c>
      <c r="D225" s="195" t="s">
        <v>153</v>
      </c>
      <c r="E225" s="196" t="s">
        <v>318</v>
      </c>
      <c r="F225" s="197" t="s">
        <v>319</v>
      </c>
      <c r="G225" s="198" t="s">
        <v>196</v>
      </c>
      <c r="H225" s="199">
        <v>27.14</v>
      </c>
      <c r="I225" s="200"/>
      <c r="J225" s="201">
        <f>ROUND(I225*H225,2)</f>
        <v>0</v>
      </c>
      <c r="K225" s="197" t="s">
        <v>157</v>
      </c>
      <c r="L225" s="37"/>
      <c r="M225" s="202" t="s">
        <v>1</v>
      </c>
      <c r="N225" s="203" t="s">
        <v>47</v>
      </c>
      <c r="O225" s="65"/>
      <c r="P225" s="204">
        <f>O225*H225</f>
        <v>0</v>
      </c>
      <c r="Q225" s="204">
        <v>1.8907700000000001</v>
      </c>
      <c r="R225" s="204">
        <f>Q225*H225</f>
        <v>51.315497800000003</v>
      </c>
      <c r="S225" s="204">
        <v>0</v>
      </c>
      <c r="T225" s="205">
        <f>S225*H225</f>
        <v>0</v>
      </c>
      <c r="AR225" s="206" t="s">
        <v>158</v>
      </c>
      <c r="AT225" s="206" t="s">
        <v>153</v>
      </c>
      <c r="AU225" s="206" t="s">
        <v>159</v>
      </c>
      <c r="AY225" s="16" t="s">
        <v>149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89</v>
      </c>
      <c r="BK225" s="207">
        <f>ROUND(I225*H225,2)</f>
        <v>0</v>
      </c>
      <c r="BL225" s="16" t="s">
        <v>158</v>
      </c>
      <c r="BM225" s="206" t="s">
        <v>320</v>
      </c>
    </row>
    <row r="226" spans="2:65" s="13" customFormat="1" ht="11.25" x14ac:dyDescent="0.2">
      <c r="B226" s="219"/>
      <c r="C226" s="220"/>
      <c r="D226" s="210" t="s">
        <v>161</v>
      </c>
      <c r="E226" s="221" t="s">
        <v>1</v>
      </c>
      <c r="F226" s="222" t="s">
        <v>321</v>
      </c>
      <c r="G226" s="220"/>
      <c r="H226" s="223">
        <v>27.14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161</v>
      </c>
      <c r="AU226" s="229" t="s">
        <v>159</v>
      </c>
      <c r="AV226" s="13" t="s">
        <v>91</v>
      </c>
      <c r="AW226" s="13" t="s">
        <v>38</v>
      </c>
      <c r="AX226" s="13" t="s">
        <v>89</v>
      </c>
      <c r="AY226" s="229" t="s">
        <v>149</v>
      </c>
    </row>
    <row r="227" spans="2:65" s="11" customFormat="1" ht="22.9" customHeight="1" x14ac:dyDescent="0.2">
      <c r="B227" s="179"/>
      <c r="C227" s="180"/>
      <c r="D227" s="181" t="s">
        <v>81</v>
      </c>
      <c r="E227" s="193" t="s">
        <v>179</v>
      </c>
      <c r="F227" s="193" t="s">
        <v>87</v>
      </c>
      <c r="G227" s="180"/>
      <c r="H227" s="180"/>
      <c r="I227" s="183"/>
      <c r="J227" s="194">
        <f>BK227</f>
        <v>0</v>
      </c>
      <c r="K227" s="180"/>
      <c r="L227" s="185"/>
      <c r="M227" s="186"/>
      <c r="N227" s="187"/>
      <c r="O227" s="187"/>
      <c r="P227" s="188">
        <f>P228+P233</f>
        <v>0</v>
      </c>
      <c r="Q227" s="187"/>
      <c r="R227" s="188">
        <f>R228+R233</f>
        <v>262.67931499999997</v>
      </c>
      <c r="S227" s="187"/>
      <c r="T227" s="189">
        <f>T228+T233</f>
        <v>0</v>
      </c>
      <c r="AR227" s="190" t="s">
        <v>89</v>
      </c>
      <c r="AT227" s="191" t="s">
        <v>81</v>
      </c>
      <c r="AU227" s="191" t="s">
        <v>89</v>
      </c>
      <c r="AY227" s="190" t="s">
        <v>149</v>
      </c>
      <c r="BK227" s="192">
        <f>BK228+BK233</f>
        <v>0</v>
      </c>
    </row>
    <row r="228" spans="2:65" s="11" customFormat="1" ht="20.85" customHeight="1" x14ac:dyDescent="0.2">
      <c r="B228" s="179"/>
      <c r="C228" s="180"/>
      <c r="D228" s="181" t="s">
        <v>81</v>
      </c>
      <c r="E228" s="193" t="s">
        <v>322</v>
      </c>
      <c r="F228" s="193" t="s">
        <v>323</v>
      </c>
      <c r="G228" s="180"/>
      <c r="H228" s="180"/>
      <c r="I228" s="183"/>
      <c r="J228" s="194">
        <f>BK228</f>
        <v>0</v>
      </c>
      <c r="K228" s="180"/>
      <c r="L228" s="185"/>
      <c r="M228" s="186"/>
      <c r="N228" s="187"/>
      <c r="O228" s="187"/>
      <c r="P228" s="188">
        <f>SUM(P229:P232)</f>
        <v>0</v>
      </c>
      <c r="Q228" s="187"/>
      <c r="R228" s="188">
        <f>SUM(R229:R232)</f>
        <v>241.03034</v>
      </c>
      <c r="S228" s="187"/>
      <c r="T228" s="189">
        <f>SUM(T229:T232)</f>
        <v>0</v>
      </c>
      <c r="AR228" s="190" t="s">
        <v>89</v>
      </c>
      <c r="AT228" s="191" t="s">
        <v>81</v>
      </c>
      <c r="AU228" s="191" t="s">
        <v>91</v>
      </c>
      <c r="AY228" s="190" t="s">
        <v>149</v>
      </c>
      <c r="BK228" s="192">
        <f>SUM(BK229:BK232)</f>
        <v>0</v>
      </c>
    </row>
    <row r="229" spans="2:65" s="1" customFormat="1" ht="16.5" customHeight="1" x14ac:dyDescent="0.2">
      <c r="B229" s="33"/>
      <c r="C229" s="195" t="s">
        <v>324</v>
      </c>
      <c r="D229" s="195" t="s">
        <v>153</v>
      </c>
      <c r="E229" s="196" t="s">
        <v>325</v>
      </c>
      <c r="F229" s="197" t="s">
        <v>326</v>
      </c>
      <c r="G229" s="198" t="s">
        <v>156</v>
      </c>
      <c r="H229" s="199">
        <v>368</v>
      </c>
      <c r="I229" s="200"/>
      <c r="J229" s="201">
        <f>ROUND(I229*H229,2)</f>
        <v>0</v>
      </c>
      <c r="K229" s="197" t="s">
        <v>157</v>
      </c>
      <c r="L229" s="37"/>
      <c r="M229" s="202" t="s">
        <v>1</v>
      </c>
      <c r="N229" s="203" t="s">
        <v>47</v>
      </c>
      <c r="O229" s="65"/>
      <c r="P229" s="204">
        <f>O229*H229</f>
        <v>0</v>
      </c>
      <c r="Q229" s="204">
        <v>0.27994000000000002</v>
      </c>
      <c r="R229" s="204">
        <f>Q229*H229</f>
        <v>103.01792</v>
      </c>
      <c r="S229" s="204">
        <v>0</v>
      </c>
      <c r="T229" s="205">
        <f>S229*H229</f>
        <v>0</v>
      </c>
      <c r="AR229" s="206" t="s">
        <v>158</v>
      </c>
      <c r="AT229" s="206" t="s">
        <v>153</v>
      </c>
      <c r="AU229" s="206" t="s">
        <v>159</v>
      </c>
      <c r="AY229" s="16" t="s">
        <v>149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6" t="s">
        <v>89</v>
      </c>
      <c r="BK229" s="207">
        <f>ROUND(I229*H229,2)</f>
        <v>0</v>
      </c>
      <c r="BL229" s="16" t="s">
        <v>158</v>
      </c>
      <c r="BM229" s="206" t="s">
        <v>327</v>
      </c>
    </row>
    <row r="230" spans="2:65" s="13" customFormat="1" ht="11.25" x14ac:dyDescent="0.2">
      <c r="B230" s="219"/>
      <c r="C230" s="220"/>
      <c r="D230" s="210" t="s">
        <v>161</v>
      </c>
      <c r="E230" s="221" t="s">
        <v>1</v>
      </c>
      <c r="F230" s="222" t="s">
        <v>328</v>
      </c>
      <c r="G230" s="220"/>
      <c r="H230" s="223">
        <v>368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161</v>
      </c>
      <c r="AU230" s="229" t="s">
        <v>159</v>
      </c>
      <c r="AV230" s="13" t="s">
        <v>91</v>
      </c>
      <c r="AW230" s="13" t="s">
        <v>38</v>
      </c>
      <c r="AX230" s="13" t="s">
        <v>89</v>
      </c>
      <c r="AY230" s="229" t="s">
        <v>149</v>
      </c>
    </row>
    <row r="231" spans="2:65" s="1" customFormat="1" ht="16.5" customHeight="1" x14ac:dyDescent="0.2">
      <c r="B231" s="33"/>
      <c r="C231" s="195" t="s">
        <v>329</v>
      </c>
      <c r="D231" s="195" t="s">
        <v>153</v>
      </c>
      <c r="E231" s="196" t="s">
        <v>330</v>
      </c>
      <c r="F231" s="197" t="s">
        <v>331</v>
      </c>
      <c r="G231" s="198" t="s">
        <v>156</v>
      </c>
      <c r="H231" s="199">
        <v>1046.5</v>
      </c>
      <c r="I231" s="200"/>
      <c r="J231" s="201">
        <f>ROUND(I231*H231,2)</f>
        <v>0</v>
      </c>
      <c r="K231" s="197" t="s">
        <v>157</v>
      </c>
      <c r="L231" s="37"/>
      <c r="M231" s="202" t="s">
        <v>1</v>
      </c>
      <c r="N231" s="203" t="s">
        <v>47</v>
      </c>
      <c r="O231" s="65"/>
      <c r="P231" s="204">
        <f>O231*H231</f>
        <v>0</v>
      </c>
      <c r="Q231" s="204">
        <v>0.13188</v>
      </c>
      <c r="R231" s="204">
        <f>Q231*H231</f>
        <v>138.01241999999999</v>
      </c>
      <c r="S231" s="204">
        <v>0</v>
      </c>
      <c r="T231" s="205">
        <f>S231*H231</f>
        <v>0</v>
      </c>
      <c r="AR231" s="206" t="s">
        <v>158</v>
      </c>
      <c r="AT231" s="206" t="s">
        <v>153</v>
      </c>
      <c r="AU231" s="206" t="s">
        <v>159</v>
      </c>
      <c r="AY231" s="16" t="s">
        <v>149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89</v>
      </c>
      <c r="BK231" s="207">
        <f>ROUND(I231*H231,2)</f>
        <v>0</v>
      </c>
      <c r="BL231" s="16" t="s">
        <v>158</v>
      </c>
      <c r="BM231" s="206" t="s">
        <v>332</v>
      </c>
    </row>
    <row r="232" spans="2:65" s="13" customFormat="1" ht="11.25" x14ac:dyDescent="0.2">
      <c r="B232" s="219"/>
      <c r="C232" s="220"/>
      <c r="D232" s="210" t="s">
        <v>161</v>
      </c>
      <c r="E232" s="221" t="s">
        <v>1</v>
      </c>
      <c r="F232" s="222" t="s">
        <v>333</v>
      </c>
      <c r="G232" s="220"/>
      <c r="H232" s="223">
        <v>1046.5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161</v>
      </c>
      <c r="AU232" s="229" t="s">
        <v>159</v>
      </c>
      <c r="AV232" s="13" t="s">
        <v>91</v>
      </c>
      <c r="AW232" s="13" t="s">
        <v>38</v>
      </c>
      <c r="AX232" s="13" t="s">
        <v>89</v>
      </c>
      <c r="AY232" s="229" t="s">
        <v>149</v>
      </c>
    </row>
    <row r="233" spans="2:65" s="11" customFormat="1" ht="20.85" customHeight="1" x14ac:dyDescent="0.2">
      <c r="B233" s="179"/>
      <c r="C233" s="180"/>
      <c r="D233" s="181" t="s">
        <v>81</v>
      </c>
      <c r="E233" s="193" t="s">
        <v>334</v>
      </c>
      <c r="F233" s="193" t="s">
        <v>335</v>
      </c>
      <c r="G233" s="180"/>
      <c r="H233" s="180"/>
      <c r="I233" s="183"/>
      <c r="J233" s="194">
        <f>BK233</f>
        <v>0</v>
      </c>
      <c r="K233" s="180"/>
      <c r="L233" s="185"/>
      <c r="M233" s="186"/>
      <c r="N233" s="187"/>
      <c r="O233" s="187"/>
      <c r="P233" s="188">
        <f>SUM(P234:P237)</f>
        <v>0</v>
      </c>
      <c r="Q233" s="187"/>
      <c r="R233" s="188">
        <f>SUM(R234:R237)</f>
        <v>21.648975</v>
      </c>
      <c r="S233" s="187"/>
      <c r="T233" s="189">
        <f>SUM(T234:T237)</f>
        <v>0</v>
      </c>
      <c r="AR233" s="190" t="s">
        <v>89</v>
      </c>
      <c r="AT233" s="191" t="s">
        <v>81</v>
      </c>
      <c r="AU233" s="191" t="s">
        <v>91</v>
      </c>
      <c r="AY233" s="190" t="s">
        <v>149</v>
      </c>
      <c r="BK233" s="192">
        <f>SUM(BK234:BK237)</f>
        <v>0</v>
      </c>
    </row>
    <row r="234" spans="2:65" s="1" customFormat="1" ht="16.5" customHeight="1" x14ac:dyDescent="0.2">
      <c r="B234" s="33"/>
      <c r="C234" s="195" t="s">
        <v>336</v>
      </c>
      <c r="D234" s="195" t="s">
        <v>153</v>
      </c>
      <c r="E234" s="196" t="s">
        <v>337</v>
      </c>
      <c r="F234" s="197" t="s">
        <v>338</v>
      </c>
      <c r="G234" s="198" t="s">
        <v>156</v>
      </c>
      <c r="H234" s="199">
        <v>159.6</v>
      </c>
      <c r="I234" s="200"/>
      <c r="J234" s="201">
        <f>ROUND(I234*H234,2)</f>
        <v>0</v>
      </c>
      <c r="K234" s="197" t="s">
        <v>157</v>
      </c>
      <c r="L234" s="37"/>
      <c r="M234" s="202" t="s">
        <v>1</v>
      </c>
      <c r="N234" s="203" t="s">
        <v>47</v>
      </c>
      <c r="O234" s="65"/>
      <c r="P234" s="204">
        <f>O234*H234</f>
        <v>0</v>
      </c>
      <c r="Q234" s="204">
        <v>8.5650000000000004E-2</v>
      </c>
      <c r="R234" s="204">
        <f>Q234*H234</f>
        <v>13.669740000000001</v>
      </c>
      <c r="S234" s="204">
        <v>0</v>
      </c>
      <c r="T234" s="205">
        <f>S234*H234</f>
        <v>0</v>
      </c>
      <c r="AR234" s="206" t="s">
        <v>158</v>
      </c>
      <c r="AT234" s="206" t="s">
        <v>153</v>
      </c>
      <c r="AU234" s="206" t="s">
        <v>159</v>
      </c>
      <c r="AY234" s="16" t="s">
        <v>149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89</v>
      </c>
      <c r="BK234" s="207">
        <f>ROUND(I234*H234,2)</f>
        <v>0</v>
      </c>
      <c r="BL234" s="16" t="s">
        <v>158</v>
      </c>
      <c r="BM234" s="206" t="s">
        <v>339</v>
      </c>
    </row>
    <row r="235" spans="2:65" s="13" customFormat="1" ht="11.25" x14ac:dyDescent="0.2">
      <c r="B235" s="219"/>
      <c r="C235" s="220"/>
      <c r="D235" s="210" t="s">
        <v>161</v>
      </c>
      <c r="E235" s="221" t="s">
        <v>1</v>
      </c>
      <c r="F235" s="222" t="s">
        <v>340</v>
      </c>
      <c r="G235" s="220"/>
      <c r="H235" s="223">
        <v>159.6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161</v>
      </c>
      <c r="AU235" s="229" t="s">
        <v>159</v>
      </c>
      <c r="AV235" s="13" t="s">
        <v>91</v>
      </c>
      <c r="AW235" s="13" t="s">
        <v>38</v>
      </c>
      <c r="AX235" s="13" t="s">
        <v>89</v>
      </c>
      <c r="AY235" s="229" t="s">
        <v>149</v>
      </c>
    </row>
    <row r="236" spans="2:65" s="1" customFormat="1" ht="16.5" customHeight="1" x14ac:dyDescent="0.2">
      <c r="B236" s="33"/>
      <c r="C236" s="230" t="s">
        <v>341</v>
      </c>
      <c r="D236" s="230" t="s">
        <v>209</v>
      </c>
      <c r="E236" s="231" t="s">
        <v>342</v>
      </c>
      <c r="F236" s="232" t="s">
        <v>343</v>
      </c>
      <c r="G236" s="233" t="s">
        <v>156</v>
      </c>
      <c r="H236" s="234">
        <v>48.359000000000002</v>
      </c>
      <c r="I236" s="235"/>
      <c r="J236" s="236">
        <f>ROUND(I236*H236,2)</f>
        <v>0</v>
      </c>
      <c r="K236" s="232" t="s">
        <v>157</v>
      </c>
      <c r="L236" s="237"/>
      <c r="M236" s="238" t="s">
        <v>1</v>
      </c>
      <c r="N236" s="239" t="s">
        <v>47</v>
      </c>
      <c r="O236" s="65"/>
      <c r="P236" s="204">
        <f>O236*H236</f>
        <v>0</v>
      </c>
      <c r="Q236" s="204">
        <v>0.16500000000000001</v>
      </c>
      <c r="R236" s="204">
        <f>Q236*H236</f>
        <v>7.979235000000001</v>
      </c>
      <c r="S236" s="204">
        <v>0</v>
      </c>
      <c r="T236" s="205">
        <f>S236*H236</f>
        <v>0</v>
      </c>
      <c r="AR236" s="206" t="s">
        <v>199</v>
      </c>
      <c r="AT236" s="206" t="s">
        <v>209</v>
      </c>
      <c r="AU236" s="206" t="s">
        <v>159</v>
      </c>
      <c r="AY236" s="16" t="s">
        <v>149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89</v>
      </c>
      <c r="BK236" s="207">
        <f>ROUND(I236*H236,2)</f>
        <v>0</v>
      </c>
      <c r="BL236" s="16" t="s">
        <v>158</v>
      </c>
      <c r="BM236" s="206" t="s">
        <v>344</v>
      </c>
    </row>
    <row r="237" spans="2:65" s="13" customFormat="1" ht="11.25" x14ac:dyDescent="0.2">
      <c r="B237" s="219"/>
      <c r="C237" s="220"/>
      <c r="D237" s="210" t="s">
        <v>161</v>
      </c>
      <c r="E237" s="221" t="s">
        <v>1</v>
      </c>
      <c r="F237" s="222" t="s">
        <v>345</v>
      </c>
      <c r="G237" s="220"/>
      <c r="H237" s="223">
        <v>48.359000000000002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161</v>
      </c>
      <c r="AU237" s="229" t="s">
        <v>159</v>
      </c>
      <c r="AV237" s="13" t="s">
        <v>91</v>
      </c>
      <c r="AW237" s="13" t="s">
        <v>38</v>
      </c>
      <c r="AX237" s="13" t="s">
        <v>89</v>
      </c>
      <c r="AY237" s="229" t="s">
        <v>149</v>
      </c>
    </row>
    <row r="238" spans="2:65" s="11" customFormat="1" ht="22.9" customHeight="1" x14ac:dyDescent="0.2">
      <c r="B238" s="179"/>
      <c r="C238" s="180"/>
      <c r="D238" s="181" t="s">
        <v>81</v>
      </c>
      <c r="E238" s="193" t="s">
        <v>346</v>
      </c>
      <c r="F238" s="193" t="s">
        <v>347</v>
      </c>
      <c r="G238" s="180"/>
      <c r="H238" s="180"/>
      <c r="I238" s="183"/>
      <c r="J238" s="194">
        <f>BK238</f>
        <v>0</v>
      </c>
      <c r="K238" s="180"/>
      <c r="L238" s="185"/>
      <c r="M238" s="186"/>
      <c r="N238" s="187"/>
      <c r="O238" s="187"/>
      <c r="P238" s="188">
        <f>SUM(P239:P246)</f>
        <v>0</v>
      </c>
      <c r="Q238" s="187"/>
      <c r="R238" s="188">
        <f>SUM(R239:R246)</f>
        <v>466.73899999999998</v>
      </c>
      <c r="S238" s="187"/>
      <c r="T238" s="189">
        <f>SUM(T239:T246)</f>
        <v>0</v>
      </c>
      <c r="AR238" s="190" t="s">
        <v>89</v>
      </c>
      <c r="AT238" s="191" t="s">
        <v>81</v>
      </c>
      <c r="AU238" s="191" t="s">
        <v>89</v>
      </c>
      <c r="AY238" s="190" t="s">
        <v>149</v>
      </c>
      <c r="BK238" s="192">
        <f>SUM(BK239:BK246)</f>
        <v>0</v>
      </c>
    </row>
    <row r="239" spans="2:65" s="1" customFormat="1" ht="16.5" customHeight="1" x14ac:dyDescent="0.2">
      <c r="B239" s="33"/>
      <c r="C239" s="195" t="s">
        <v>348</v>
      </c>
      <c r="D239" s="195" t="s">
        <v>153</v>
      </c>
      <c r="E239" s="196" t="s">
        <v>349</v>
      </c>
      <c r="F239" s="197" t="s">
        <v>350</v>
      </c>
      <c r="G239" s="198" t="s">
        <v>156</v>
      </c>
      <c r="H239" s="199">
        <v>1495</v>
      </c>
      <c r="I239" s="200"/>
      <c r="J239" s="201">
        <f>ROUND(I239*H239,2)</f>
        <v>0</v>
      </c>
      <c r="K239" s="197" t="s">
        <v>157</v>
      </c>
      <c r="L239" s="37"/>
      <c r="M239" s="202" t="s">
        <v>1</v>
      </c>
      <c r="N239" s="203" t="s">
        <v>47</v>
      </c>
      <c r="O239" s="65"/>
      <c r="P239" s="204">
        <f>O239*H239</f>
        <v>0</v>
      </c>
      <c r="Q239" s="204">
        <v>4.0999999999999999E-4</v>
      </c>
      <c r="R239" s="204">
        <f>Q239*H239</f>
        <v>0.61294999999999999</v>
      </c>
      <c r="S239" s="204">
        <v>0</v>
      </c>
      <c r="T239" s="205">
        <f>S239*H239</f>
        <v>0</v>
      </c>
      <c r="AR239" s="206" t="s">
        <v>158</v>
      </c>
      <c r="AT239" s="206" t="s">
        <v>153</v>
      </c>
      <c r="AU239" s="206" t="s">
        <v>91</v>
      </c>
      <c r="AY239" s="16" t="s">
        <v>149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89</v>
      </c>
      <c r="BK239" s="207">
        <f>ROUND(I239*H239,2)</f>
        <v>0</v>
      </c>
      <c r="BL239" s="16" t="s">
        <v>158</v>
      </c>
      <c r="BM239" s="206" t="s">
        <v>351</v>
      </c>
    </row>
    <row r="240" spans="2:65" s="13" customFormat="1" ht="11.25" x14ac:dyDescent="0.2">
      <c r="B240" s="219"/>
      <c r="C240" s="220"/>
      <c r="D240" s="210" t="s">
        <v>161</v>
      </c>
      <c r="E240" s="221" t="s">
        <v>1</v>
      </c>
      <c r="F240" s="222" t="s">
        <v>183</v>
      </c>
      <c r="G240" s="220"/>
      <c r="H240" s="223">
        <v>1495</v>
      </c>
      <c r="I240" s="224"/>
      <c r="J240" s="220"/>
      <c r="K240" s="220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161</v>
      </c>
      <c r="AU240" s="229" t="s">
        <v>91</v>
      </c>
      <c r="AV240" s="13" t="s">
        <v>91</v>
      </c>
      <c r="AW240" s="13" t="s">
        <v>38</v>
      </c>
      <c r="AX240" s="13" t="s">
        <v>89</v>
      </c>
      <c r="AY240" s="229" t="s">
        <v>149</v>
      </c>
    </row>
    <row r="241" spans="2:65" s="1" customFormat="1" ht="16.5" customHeight="1" x14ac:dyDescent="0.2">
      <c r="B241" s="33"/>
      <c r="C241" s="195" t="s">
        <v>352</v>
      </c>
      <c r="D241" s="195" t="s">
        <v>153</v>
      </c>
      <c r="E241" s="196" t="s">
        <v>353</v>
      </c>
      <c r="F241" s="197" t="s">
        <v>354</v>
      </c>
      <c r="G241" s="198" t="s">
        <v>156</v>
      </c>
      <c r="H241" s="199">
        <v>1495</v>
      </c>
      <c r="I241" s="200"/>
      <c r="J241" s="201">
        <f>ROUND(I241*H241,2)</f>
        <v>0</v>
      </c>
      <c r="K241" s="197" t="s">
        <v>157</v>
      </c>
      <c r="L241" s="37"/>
      <c r="M241" s="202" t="s">
        <v>1</v>
      </c>
      <c r="N241" s="203" t="s">
        <v>47</v>
      </c>
      <c r="O241" s="65"/>
      <c r="P241" s="204">
        <f>O241*H241</f>
        <v>0</v>
      </c>
      <c r="Q241" s="204">
        <v>6.0999999999999997E-4</v>
      </c>
      <c r="R241" s="204">
        <f>Q241*H241</f>
        <v>0.91194999999999993</v>
      </c>
      <c r="S241" s="204">
        <v>0</v>
      </c>
      <c r="T241" s="205">
        <f>S241*H241</f>
        <v>0</v>
      </c>
      <c r="AR241" s="206" t="s">
        <v>158</v>
      </c>
      <c r="AT241" s="206" t="s">
        <v>153</v>
      </c>
      <c r="AU241" s="206" t="s">
        <v>91</v>
      </c>
      <c r="AY241" s="16" t="s">
        <v>149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6" t="s">
        <v>89</v>
      </c>
      <c r="BK241" s="207">
        <f>ROUND(I241*H241,2)</f>
        <v>0</v>
      </c>
      <c r="BL241" s="16" t="s">
        <v>158</v>
      </c>
      <c r="BM241" s="206" t="s">
        <v>355</v>
      </c>
    </row>
    <row r="242" spans="2:65" s="13" customFormat="1" ht="11.25" x14ac:dyDescent="0.2">
      <c r="B242" s="219"/>
      <c r="C242" s="220"/>
      <c r="D242" s="210" t="s">
        <v>161</v>
      </c>
      <c r="E242" s="221" t="s">
        <v>1</v>
      </c>
      <c r="F242" s="222" t="s">
        <v>183</v>
      </c>
      <c r="G242" s="220"/>
      <c r="H242" s="223">
        <v>1495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161</v>
      </c>
      <c r="AU242" s="229" t="s">
        <v>91</v>
      </c>
      <c r="AV242" s="13" t="s">
        <v>91</v>
      </c>
      <c r="AW242" s="13" t="s">
        <v>38</v>
      </c>
      <c r="AX242" s="13" t="s">
        <v>89</v>
      </c>
      <c r="AY242" s="229" t="s">
        <v>149</v>
      </c>
    </row>
    <row r="243" spans="2:65" s="1" customFormat="1" ht="16.5" customHeight="1" x14ac:dyDescent="0.2">
      <c r="B243" s="33"/>
      <c r="C243" s="195" t="s">
        <v>356</v>
      </c>
      <c r="D243" s="195" t="s">
        <v>153</v>
      </c>
      <c r="E243" s="196" t="s">
        <v>357</v>
      </c>
      <c r="F243" s="197" t="s">
        <v>358</v>
      </c>
      <c r="G243" s="198" t="s">
        <v>156</v>
      </c>
      <c r="H243" s="199">
        <v>1495</v>
      </c>
      <c r="I243" s="200"/>
      <c r="J243" s="201">
        <f>ROUND(I243*H243,2)</f>
        <v>0</v>
      </c>
      <c r="K243" s="197" t="s">
        <v>157</v>
      </c>
      <c r="L243" s="37"/>
      <c r="M243" s="202" t="s">
        <v>1</v>
      </c>
      <c r="N243" s="203" t="s">
        <v>47</v>
      </c>
      <c r="O243" s="65"/>
      <c r="P243" s="204">
        <f>O243*H243</f>
        <v>0</v>
      </c>
      <c r="Q243" s="204">
        <v>0.12966</v>
      </c>
      <c r="R243" s="204">
        <f>Q243*H243</f>
        <v>193.8417</v>
      </c>
      <c r="S243" s="204">
        <v>0</v>
      </c>
      <c r="T243" s="205">
        <f>S243*H243</f>
        <v>0</v>
      </c>
      <c r="AR243" s="206" t="s">
        <v>158</v>
      </c>
      <c r="AT243" s="206" t="s">
        <v>153</v>
      </c>
      <c r="AU243" s="206" t="s">
        <v>91</v>
      </c>
      <c r="AY243" s="16" t="s">
        <v>149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89</v>
      </c>
      <c r="BK243" s="207">
        <f>ROUND(I243*H243,2)</f>
        <v>0</v>
      </c>
      <c r="BL243" s="16" t="s">
        <v>158</v>
      </c>
      <c r="BM243" s="206" t="s">
        <v>359</v>
      </c>
    </row>
    <row r="244" spans="2:65" s="13" customFormat="1" ht="11.25" x14ac:dyDescent="0.2">
      <c r="B244" s="219"/>
      <c r="C244" s="220"/>
      <c r="D244" s="210" t="s">
        <v>161</v>
      </c>
      <c r="E244" s="221" t="s">
        <v>1</v>
      </c>
      <c r="F244" s="222" t="s">
        <v>183</v>
      </c>
      <c r="G244" s="220"/>
      <c r="H244" s="223">
        <v>1495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161</v>
      </c>
      <c r="AU244" s="229" t="s">
        <v>91</v>
      </c>
      <c r="AV244" s="13" t="s">
        <v>91</v>
      </c>
      <c r="AW244" s="13" t="s">
        <v>38</v>
      </c>
      <c r="AX244" s="13" t="s">
        <v>89</v>
      </c>
      <c r="AY244" s="229" t="s">
        <v>149</v>
      </c>
    </row>
    <row r="245" spans="2:65" s="1" customFormat="1" ht="16.5" customHeight="1" x14ac:dyDescent="0.2">
      <c r="B245" s="33"/>
      <c r="C245" s="195" t="s">
        <v>360</v>
      </c>
      <c r="D245" s="195" t="s">
        <v>153</v>
      </c>
      <c r="E245" s="196" t="s">
        <v>361</v>
      </c>
      <c r="F245" s="197" t="s">
        <v>362</v>
      </c>
      <c r="G245" s="198" t="s">
        <v>156</v>
      </c>
      <c r="H245" s="199">
        <v>1495</v>
      </c>
      <c r="I245" s="200"/>
      <c r="J245" s="201">
        <f>ROUND(I245*H245,2)</f>
        <v>0</v>
      </c>
      <c r="K245" s="197" t="s">
        <v>157</v>
      </c>
      <c r="L245" s="37"/>
      <c r="M245" s="202" t="s">
        <v>1</v>
      </c>
      <c r="N245" s="203" t="s">
        <v>47</v>
      </c>
      <c r="O245" s="65"/>
      <c r="P245" s="204">
        <f>O245*H245</f>
        <v>0</v>
      </c>
      <c r="Q245" s="204">
        <v>0.18151999999999999</v>
      </c>
      <c r="R245" s="204">
        <f>Q245*H245</f>
        <v>271.37239999999997</v>
      </c>
      <c r="S245" s="204">
        <v>0</v>
      </c>
      <c r="T245" s="205">
        <f>S245*H245</f>
        <v>0</v>
      </c>
      <c r="AR245" s="206" t="s">
        <v>158</v>
      </c>
      <c r="AT245" s="206" t="s">
        <v>153</v>
      </c>
      <c r="AU245" s="206" t="s">
        <v>91</v>
      </c>
      <c r="AY245" s="16" t="s">
        <v>149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89</v>
      </c>
      <c r="BK245" s="207">
        <f>ROUND(I245*H245,2)</f>
        <v>0</v>
      </c>
      <c r="BL245" s="16" t="s">
        <v>158</v>
      </c>
      <c r="BM245" s="206" t="s">
        <v>363</v>
      </c>
    </row>
    <row r="246" spans="2:65" s="13" customFormat="1" ht="11.25" x14ac:dyDescent="0.2">
      <c r="B246" s="219"/>
      <c r="C246" s="220"/>
      <c r="D246" s="210" t="s">
        <v>161</v>
      </c>
      <c r="E246" s="221" t="s">
        <v>1</v>
      </c>
      <c r="F246" s="222" t="s">
        <v>183</v>
      </c>
      <c r="G246" s="220"/>
      <c r="H246" s="223">
        <v>1495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161</v>
      </c>
      <c r="AU246" s="229" t="s">
        <v>91</v>
      </c>
      <c r="AV246" s="13" t="s">
        <v>91</v>
      </c>
      <c r="AW246" s="13" t="s">
        <v>38</v>
      </c>
      <c r="AX246" s="13" t="s">
        <v>89</v>
      </c>
      <c r="AY246" s="229" t="s">
        <v>149</v>
      </c>
    </row>
    <row r="247" spans="2:65" s="11" customFormat="1" ht="22.9" customHeight="1" x14ac:dyDescent="0.2">
      <c r="B247" s="179"/>
      <c r="C247" s="180"/>
      <c r="D247" s="181" t="s">
        <v>81</v>
      </c>
      <c r="E247" s="193" t="s">
        <v>199</v>
      </c>
      <c r="F247" s="193" t="s">
        <v>364</v>
      </c>
      <c r="G247" s="180"/>
      <c r="H247" s="180"/>
      <c r="I247" s="183"/>
      <c r="J247" s="194">
        <f>BK247</f>
        <v>0</v>
      </c>
      <c r="K247" s="180"/>
      <c r="L247" s="185"/>
      <c r="M247" s="186"/>
      <c r="N247" s="187"/>
      <c r="O247" s="187"/>
      <c r="P247" s="188">
        <f>P248</f>
        <v>0</v>
      </c>
      <c r="Q247" s="187"/>
      <c r="R247" s="188">
        <f>R248</f>
        <v>0.10698000000000001</v>
      </c>
      <c r="S247" s="187"/>
      <c r="T247" s="189">
        <f>T248</f>
        <v>0</v>
      </c>
      <c r="AR247" s="190" t="s">
        <v>89</v>
      </c>
      <c r="AT247" s="191" t="s">
        <v>81</v>
      </c>
      <c r="AU247" s="191" t="s">
        <v>89</v>
      </c>
      <c r="AY247" s="190" t="s">
        <v>149</v>
      </c>
      <c r="BK247" s="192">
        <f>BK248</f>
        <v>0</v>
      </c>
    </row>
    <row r="248" spans="2:65" s="11" customFormat="1" ht="20.85" customHeight="1" x14ac:dyDescent="0.2">
      <c r="B248" s="179"/>
      <c r="C248" s="180"/>
      <c r="D248" s="181" t="s">
        <v>81</v>
      </c>
      <c r="E248" s="193" t="s">
        <v>365</v>
      </c>
      <c r="F248" s="193" t="s">
        <v>366</v>
      </c>
      <c r="G248" s="180"/>
      <c r="H248" s="180"/>
      <c r="I248" s="183"/>
      <c r="J248" s="194">
        <f>BK248</f>
        <v>0</v>
      </c>
      <c r="K248" s="180"/>
      <c r="L248" s="185"/>
      <c r="M248" s="186"/>
      <c r="N248" s="187"/>
      <c r="O248" s="187"/>
      <c r="P248" s="188">
        <f>SUM(P249:P260)</f>
        <v>0</v>
      </c>
      <c r="Q248" s="187"/>
      <c r="R248" s="188">
        <f>SUM(R249:R260)</f>
        <v>0.10698000000000001</v>
      </c>
      <c r="S248" s="187"/>
      <c r="T248" s="189">
        <f>SUM(T249:T260)</f>
        <v>0</v>
      </c>
      <c r="AR248" s="190" t="s">
        <v>89</v>
      </c>
      <c r="AT248" s="191" t="s">
        <v>81</v>
      </c>
      <c r="AU248" s="191" t="s">
        <v>91</v>
      </c>
      <c r="AY248" s="190" t="s">
        <v>149</v>
      </c>
      <c r="BK248" s="192">
        <f>SUM(BK249:BK260)</f>
        <v>0</v>
      </c>
    </row>
    <row r="249" spans="2:65" s="1" customFormat="1" ht="16.5" customHeight="1" x14ac:dyDescent="0.2">
      <c r="B249" s="33"/>
      <c r="C249" s="195" t="s">
        <v>367</v>
      </c>
      <c r="D249" s="195" t="s">
        <v>153</v>
      </c>
      <c r="E249" s="196" t="s">
        <v>368</v>
      </c>
      <c r="F249" s="197" t="s">
        <v>369</v>
      </c>
      <c r="G249" s="198" t="s">
        <v>187</v>
      </c>
      <c r="H249" s="199">
        <v>46</v>
      </c>
      <c r="I249" s="200"/>
      <c r="J249" s="201">
        <f>ROUND(I249*H249,2)</f>
        <v>0</v>
      </c>
      <c r="K249" s="197" t="s">
        <v>157</v>
      </c>
      <c r="L249" s="37"/>
      <c r="M249" s="202" t="s">
        <v>1</v>
      </c>
      <c r="N249" s="203" t="s">
        <v>47</v>
      </c>
      <c r="O249" s="65"/>
      <c r="P249" s="204">
        <f>O249*H249</f>
        <v>0</v>
      </c>
      <c r="Q249" s="204">
        <v>1.0000000000000001E-5</v>
      </c>
      <c r="R249" s="204">
        <f>Q249*H249</f>
        <v>4.6000000000000001E-4</v>
      </c>
      <c r="S249" s="204">
        <v>0</v>
      </c>
      <c r="T249" s="205">
        <f>S249*H249</f>
        <v>0</v>
      </c>
      <c r="AR249" s="206" t="s">
        <v>158</v>
      </c>
      <c r="AT249" s="206" t="s">
        <v>153</v>
      </c>
      <c r="AU249" s="206" t="s">
        <v>159</v>
      </c>
      <c r="AY249" s="16" t="s">
        <v>149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6" t="s">
        <v>89</v>
      </c>
      <c r="BK249" s="207">
        <f>ROUND(I249*H249,2)</f>
        <v>0</v>
      </c>
      <c r="BL249" s="16" t="s">
        <v>158</v>
      </c>
      <c r="BM249" s="206" t="s">
        <v>370</v>
      </c>
    </row>
    <row r="250" spans="2:65" s="13" customFormat="1" ht="11.25" x14ac:dyDescent="0.2">
      <c r="B250" s="219"/>
      <c r="C250" s="220"/>
      <c r="D250" s="210" t="s">
        <v>161</v>
      </c>
      <c r="E250" s="221" t="s">
        <v>1</v>
      </c>
      <c r="F250" s="222" t="s">
        <v>371</v>
      </c>
      <c r="G250" s="220"/>
      <c r="H250" s="223">
        <v>46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161</v>
      </c>
      <c r="AU250" s="229" t="s">
        <v>159</v>
      </c>
      <c r="AV250" s="13" t="s">
        <v>91</v>
      </c>
      <c r="AW250" s="13" t="s">
        <v>38</v>
      </c>
      <c r="AX250" s="13" t="s">
        <v>82</v>
      </c>
      <c r="AY250" s="229" t="s">
        <v>149</v>
      </c>
    </row>
    <row r="251" spans="2:65" s="1" customFormat="1" ht="16.5" customHeight="1" x14ac:dyDescent="0.2">
      <c r="B251" s="33"/>
      <c r="C251" s="230" t="s">
        <v>372</v>
      </c>
      <c r="D251" s="230" t="s">
        <v>209</v>
      </c>
      <c r="E251" s="231" t="s">
        <v>373</v>
      </c>
      <c r="F251" s="232" t="s">
        <v>374</v>
      </c>
      <c r="G251" s="233" t="s">
        <v>187</v>
      </c>
      <c r="H251" s="234">
        <v>24</v>
      </c>
      <c r="I251" s="235"/>
      <c r="J251" s="236">
        <f>ROUND(I251*H251,2)</f>
        <v>0</v>
      </c>
      <c r="K251" s="232" t="s">
        <v>157</v>
      </c>
      <c r="L251" s="237"/>
      <c r="M251" s="238" t="s">
        <v>1</v>
      </c>
      <c r="N251" s="239" t="s">
        <v>47</v>
      </c>
      <c r="O251" s="65"/>
      <c r="P251" s="204">
        <f>O251*H251</f>
        <v>0</v>
      </c>
      <c r="Q251" s="204">
        <v>2.2000000000000001E-3</v>
      </c>
      <c r="R251" s="204">
        <f>Q251*H251</f>
        <v>5.28E-2</v>
      </c>
      <c r="S251" s="204">
        <v>0</v>
      </c>
      <c r="T251" s="205">
        <f>S251*H251</f>
        <v>0</v>
      </c>
      <c r="AR251" s="206" t="s">
        <v>199</v>
      </c>
      <c r="AT251" s="206" t="s">
        <v>209</v>
      </c>
      <c r="AU251" s="206" t="s">
        <v>159</v>
      </c>
      <c r="AY251" s="16" t="s">
        <v>149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89</v>
      </c>
      <c r="BK251" s="207">
        <f>ROUND(I251*H251,2)</f>
        <v>0</v>
      </c>
      <c r="BL251" s="16" t="s">
        <v>158</v>
      </c>
      <c r="BM251" s="206" t="s">
        <v>375</v>
      </c>
    </row>
    <row r="252" spans="2:65" s="13" customFormat="1" ht="11.25" x14ac:dyDescent="0.2">
      <c r="B252" s="219"/>
      <c r="C252" s="220"/>
      <c r="D252" s="210" t="s">
        <v>161</v>
      </c>
      <c r="E252" s="221" t="s">
        <v>1</v>
      </c>
      <c r="F252" s="222" t="s">
        <v>376</v>
      </c>
      <c r="G252" s="220"/>
      <c r="H252" s="223">
        <v>24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161</v>
      </c>
      <c r="AU252" s="229" t="s">
        <v>159</v>
      </c>
      <c r="AV252" s="13" t="s">
        <v>91</v>
      </c>
      <c r="AW252" s="13" t="s">
        <v>38</v>
      </c>
      <c r="AX252" s="13" t="s">
        <v>82</v>
      </c>
      <c r="AY252" s="229" t="s">
        <v>149</v>
      </c>
    </row>
    <row r="253" spans="2:65" s="1" customFormat="1" ht="16.5" customHeight="1" x14ac:dyDescent="0.2">
      <c r="B253" s="33"/>
      <c r="C253" s="195" t="s">
        <v>377</v>
      </c>
      <c r="D253" s="195" t="s">
        <v>153</v>
      </c>
      <c r="E253" s="196" t="s">
        <v>378</v>
      </c>
      <c r="F253" s="197" t="s">
        <v>379</v>
      </c>
      <c r="G253" s="198" t="s">
        <v>380</v>
      </c>
      <c r="H253" s="199">
        <v>27</v>
      </c>
      <c r="I253" s="200"/>
      <c r="J253" s="201">
        <f>ROUND(I253*H253,2)</f>
        <v>0</v>
      </c>
      <c r="K253" s="197" t="s">
        <v>157</v>
      </c>
      <c r="L253" s="37"/>
      <c r="M253" s="202" t="s">
        <v>1</v>
      </c>
      <c r="N253" s="203" t="s">
        <v>47</v>
      </c>
      <c r="O253" s="65"/>
      <c r="P253" s="204">
        <f>O253*H253</f>
        <v>0</v>
      </c>
      <c r="Q253" s="204">
        <v>8.0000000000000007E-5</v>
      </c>
      <c r="R253" s="204">
        <f>Q253*H253</f>
        <v>2.16E-3</v>
      </c>
      <c r="S253" s="204">
        <v>0</v>
      </c>
      <c r="T253" s="205">
        <f>S253*H253</f>
        <v>0</v>
      </c>
      <c r="AR253" s="206" t="s">
        <v>158</v>
      </c>
      <c r="AT253" s="206" t="s">
        <v>153</v>
      </c>
      <c r="AU253" s="206" t="s">
        <v>159</v>
      </c>
      <c r="AY253" s="16" t="s">
        <v>149</v>
      </c>
      <c r="BE253" s="207">
        <f>IF(N253="základní",J253,0)</f>
        <v>0</v>
      </c>
      <c r="BF253" s="207">
        <f>IF(N253="snížená",J253,0)</f>
        <v>0</v>
      </c>
      <c r="BG253" s="207">
        <f>IF(N253="zákl. přenesená",J253,0)</f>
        <v>0</v>
      </c>
      <c r="BH253" s="207">
        <f>IF(N253="sníž. přenesená",J253,0)</f>
        <v>0</v>
      </c>
      <c r="BI253" s="207">
        <f>IF(N253="nulová",J253,0)</f>
        <v>0</v>
      </c>
      <c r="BJ253" s="16" t="s">
        <v>89</v>
      </c>
      <c r="BK253" s="207">
        <f>ROUND(I253*H253,2)</f>
        <v>0</v>
      </c>
      <c r="BL253" s="16" t="s">
        <v>158</v>
      </c>
      <c r="BM253" s="206" t="s">
        <v>381</v>
      </c>
    </row>
    <row r="254" spans="2:65" s="13" customFormat="1" ht="11.25" x14ac:dyDescent="0.2">
      <c r="B254" s="219"/>
      <c r="C254" s="220"/>
      <c r="D254" s="210" t="s">
        <v>161</v>
      </c>
      <c r="E254" s="221" t="s">
        <v>1</v>
      </c>
      <c r="F254" s="222" t="s">
        <v>382</v>
      </c>
      <c r="G254" s="220"/>
      <c r="H254" s="223">
        <v>27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161</v>
      </c>
      <c r="AU254" s="229" t="s">
        <v>159</v>
      </c>
      <c r="AV254" s="13" t="s">
        <v>91</v>
      </c>
      <c r="AW254" s="13" t="s">
        <v>38</v>
      </c>
      <c r="AX254" s="13" t="s">
        <v>82</v>
      </c>
      <c r="AY254" s="229" t="s">
        <v>149</v>
      </c>
    </row>
    <row r="255" spans="2:65" s="1" customFormat="1" ht="16.5" customHeight="1" x14ac:dyDescent="0.2">
      <c r="B255" s="33"/>
      <c r="C255" s="230" t="s">
        <v>383</v>
      </c>
      <c r="D255" s="230" t="s">
        <v>209</v>
      </c>
      <c r="E255" s="231" t="s">
        <v>384</v>
      </c>
      <c r="F255" s="232" t="s">
        <v>385</v>
      </c>
      <c r="G255" s="233" t="s">
        <v>380</v>
      </c>
      <c r="H255" s="234">
        <v>27</v>
      </c>
      <c r="I255" s="235"/>
      <c r="J255" s="236">
        <f>ROUND(I255*H255,2)</f>
        <v>0</v>
      </c>
      <c r="K255" s="232" t="s">
        <v>157</v>
      </c>
      <c r="L255" s="237"/>
      <c r="M255" s="238" t="s">
        <v>1</v>
      </c>
      <c r="N255" s="239" t="s">
        <v>47</v>
      </c>
      <c r="O255" s="65"/>
      <c r="P255" s="204">
        <f>O255*H255</f>
        <v>0</v>
      </c>
      <c r="Q255" s="204">
        <v>1.48E-3</v>
      </c>
      <c r="R255" s="204">
        <f>Q255*H255</f>
        <v>3.9960000000000002E-2</v>
      </c>
      <c r="S255" s="204">
        <v>0</v>
      </c>
      <c r="T255" s="205">
        <f>S255*H255</f>
        <v>0</v>
      </c>
      <c r="AR255" s="206" t="s">
        <v>199</v>
      </c>
      <c r="AT255" s="206" t="s">
        <v>209</v>
      </c>
      <c r="AU255" s="206" t="s">
        <v>159</v>
      </c>
      <c r="AY255" s="16" t="s">
        <v>149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16" t="s">
        <v>89</v>
      </c>
      <c r="BK255" s="207">
        <f>ROUND(I255*H255,2)</f>
        <v>0</v>
      </c>
      <c r="BL255" s="16" t="s">
        <v>158</v>
      </c>
      <c r="BM255" s="206" t="s">
        <v>386</v>
      </c>
    </row>
    <row r="256" spans="2:65" s="13" customFormat="1" ht="11.25" x14ac:dyDescent="0.2">
      <c r="B256" s="219"/>
      <c r="C256" s="220"/>
      <c r="D256" s="210" t="s">
        <v>161</v>
      </c>
      <c r="E256" s="221" t="s">
        <v>1</v>
      </c>
      <c r="F256" s="222" t="s">
        <v>299</v>
      </c>
      <c r="G256" s="220"/>
      <c r="H256" s="223">
        <v>27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161</v>
      </c>
      <c r="AU256" s="229" t="s">
        <v>159</v>
      </c>
      <c r="AV256" s="13" t="s">
        <v>91</v>
      </c>
      <c r="AW256" s="13" t="s">
        <v>38</v>
      </c>
      <c r="AX256" s="13" t="s">
        <v>82</v>
      </c>
      <c r="AY256" s="229" t="s">
        <v>149</v>
      </c>
    </row>
    <row r="257" spans="2:65" s="1" customFormat="1" ht="16.5" customHeight="1" x14ac:dyDescent="0.2">
      <c r="B257" s="33"/>
      <c r="C257" s="195" t="s">
        <v>387</v>
      </c>
      <c r="D257" s="195" t="s">
        <v>153</v>
      </c>
      <c r="E257" s="196" t="s">
        <v>388</v>
      </c>
      <c r="F257" s="197" t="s">
        <v>389</v>
      </c>
      <c r="G257" s="198" t="s">
        <v>380</v>
      </c>
      <c r="H257" s="199">
        <v>4</v>
      </c>
      <c r="I257" s="200"/>
      <c r="J257" s="201">
        <f>ROUND(I257*H257,2)</f>
        <v>0</v>
      </c>
      <c r="K257" s="197" t="s">
        <v>157</v>
      </c>
      <c r="L257" s="37"/>
      <c r="M257" s="202" t="s">
        <v>1</v>
      </c>
      <c r="N257" s="203" t="s">
        <v>47</v>
      </c>
      <c r="O257" s="65"/>
      <c r="P257" s="204">
        <f>O257*H257</f>
        <v>0</v>
      </c>
      <c r="Q257" s="204">
        <v>1E-4</v>
      </c>
      <c r="R257" s="204">
        <f>Q257*H257</f>
        <v>4.0000000000000002E-4</v>
      </c>
      <c r="S257" s="204">
        <v>0</v>
      </c>
      <c r="T257" s="205">
        <f>S257*H257</f>
        <v>0</v>
      </c>
      <c r="AR257" s="206" t="s">
        <v>158</v>
      </c>
      <c r="AT257" s="206" t="s">
        <v>153</v>
      </c>
      <c r="AU257" s="206" t="s">
        <v>159</v>
      </c>
      <c r="AY257" s="16" t="s">
        <v>149</v>
      </c>
      <c r="BE257" s="207">
        <f>IF(N257="základní",J257,0)</f>
        <v>0</v>
      </c>
      <c r="BF257" s="207">
        <f>IF(N257="snížená",J257,0)</f>
        <v>0</v>
      </c>
      <c r="BG257" s="207">
        <f>IF(N257="zákl. přenesená",J257,0)</f>
        <v>0</v>
      </c>
      <c r="BH257" s="207">
        <f>IF(N257="sníž. přenesená",J257,0)</f>
        <v>0</v>
      </c>
      <c r="BI257" s="207">
        <f>IF(N257="nulová",J257,0)</f>
        <v>0</v>
      </c>
      <c r="BJ257" s="16" t="s">
        <v>89</v>
      </c>
      <c r="BK257" s="207">
        <f>ROUND(I257*H257,2)</f>
        <v>0</v>
      </c>
      <c r="BL257" s="16" t="s">
        <v>158</v>
      </c>
      <c r="BM257" s="206" t="s">
        <v>390</v>
      </c>
    </row>
    <row r="258" spans="2:65" s="13" customFormat="1" ht="11.25" x14ac:dyDescent="0.2">
      <c r="B258" s="219"/>
      <c r="C258" s="220"/>
      <c r="D258" s="210" t="s">
        <v>161</v>
      </c>
      <c r="E258" s="221" t="s">
        <v>1</v>
      </c>
      <c r="F258" s="222" t="s">
        <v>158</v>
      </c>
      <c r="G258" s="220"/>
      <c r="H258" s="223">
        <v>4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161</v>
      </c>
      <c r="AU258" s="229" t="s">
        <v>159</v>
      </c>
      <c r="AV258" s="13" t="s">
        <v>91</v>
      </c>
      <c r="AW258" s="13" t="s">
        <v>38</v>
      </c>
      <c r="AX258" s="13" t="s">
        <v>82</v>
      </c>
      <c r="AY258" s="229" t="s">
        <v>149</v>
      </c>
    </row>
    <row r="259" spans="2:65" s="1" customFormat="1" ht="16.5" customHeight="1" x14ac:dyDescent="0.2">
      <c r="B259" s="33"/>
      <c r="C259" s="230" t="s">
        <v>391</v>
      </c>
      <c r="D259" s="230" t="s">
        <v>209</v>
      </c>
      <c r="E259" s="231" t="s">
        <v>392</v>
      </c>
      <c r="F259" s="232" t="s">
        <v>393</v>
      </c>
      <c r="G259" s="233" t="s">
        <v>380</v>
      </c>
      <c r="H259" s="234">
        <v>4</v>
      </c>
      <c r="I259" s="235"/>
      <c r="J259" s="236">
        <f>ROUND(I259*H259,2)</f>
        <v>0</v>
      </c>
      <c r="K259" s="232" t="s">
        <v>157</v>
      </c>
      <c r="L259" s="237"/>
      <c r="M259" s="238" t="s">
        <v>1</v>
      </c>
      <c r="N259" s="239" t="s">
        <v>47</v>
      </c>
      <c r="O259" s="65"/>
      <c r="P259" s="204">
        <f>O259*H259</f>
        <v>0</v>
      </c>
      <c r="Q259" s="204">
        <v>2.8E-3</v>
      </c>
      <c r="R259" s="204">
        <f>Q259*H259</f>
        <v>1.12E-2</v>
      </c>
      <c r="S259" s="204">
        <v>0</v>
      </c>
      <c r="T259" s="205">
        <f>S259*H259</f>
        <v>0</v>
      </c>
      <c r="AR259" s="206" t="s">
        <v>199</v>
      </c>
      <c r="AT259" s="206" t="s">
        <v>209</v>
      </c>
      <c r="AU259" s="206" t="s">
        <v>159</v>
      </c>
      <c r="AY259" s="16" t="s">
        <v>149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6" t="s">
        <v>89</v>
      </c>
      <c r="BK259" s="207">
        <f>ROUND(I259*H259,2)</f>
        <v>0</v>
      </c>
      <c r="BL259" s="16" t="s">
        <v>158</v>
      </c>
      <c r="BM259" s="206" t="s">
        <v>394</v>
      </c>
    </row>
    <row r="260" spans="2:65" s="13" customFormat="1" ht="11.25" x14ac:dyDescent="0.2">
      <c r="B260" s="219"/>
      <c r="C260" s="220"/>
      <c r="D260" s="210" t="s">
        <v>161</v>
      </c>
      <c r="E260" s="221" t="s">
        <v>1</v>
      </c>
      <c r="F260" s="222" t="s">
        <v>158</v>
      </c>
      <c r="G260" s="220"/>
      <c r="H260" s="223">
        <v>4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161</v>
      </c>
      <c r="AU260" s="229" t="s">
        <v>159</v>
      </c>
      <c r="AV260" s="13" t="s">
        <v>91</v>
      </c>
      <c r="AW260" s="13" t="s">
        <v>38</v>
      </c>
      <c r="AX260" s="13" t="s">
        <v>82</v>
      </c>
      <c r="AY260" s="229" t="s">
        <v>149</v>
      </c>
    </row>
    <row r="261" spans="2:65" s="11" customFormat="1" ht="22.9" customHeight="1" x14ac:dyDescent="0.2">
      <c r="B261" s="179"/>
      <c r="C261" s="180"/>
      <c r="D261" s="181" t="s">
        <v>81</v>
      </c>
      <c r="E261" s="193" t="s">
        <v>395</v>
      </c>
      <c r="F261" s="193" t="s">
        <v>396</v>
      </c>
      <c r="G261" s="180"/>
      <c r="H261" s="180"/>
      <c r="I261" s="183"/>
      <c r="J261" s="194">
        <f>BK261</f>
        <v>0</v>
      </c>
      <c r="K261" s="180"/>
      <c r="L261" s="185"/>
      <c r="M261" s="186"/>
      <c r="N261" s="187"/>
      <c r="O261" s="187"/>
      <c r="P261" s="188">
        <f>SUM(P262:P294)</f>
        <v>0</v>
      </c>
      <c r="Q261" s="187"/>
      <c r="R261" s="188">
        <f>SUM(R262:R294)</f>
        <v>23.026440000000001</v>
      </c>
      <c r="S261" s="187"/>
      <c r="T261" s="189">
        <f>SUM(T262:T294)</f>
        <v>0</v>
      </c>
      <c r="AR261" s="190" t="s">
        <v>89</v>
      </c>
      <c r="AT261" s="191" t="s">
        <v>81</v>
      </c>
      <c r="AU261" s="191" t="s">
        <v>89</v>
      </c>
      <c r="AY261" s="190" t="s">
        <v>149</v>
      </c>
      <c r="BK261" s="192">
        <f>SUM(BK262:BK294)</f>
        <v>0</v>
      </c>
    </row>
    <row r="262" spans="2:65" s="1" customFormat="1" ht="16.5" customHeight="1" x14ac:dyDescent="0.2">
      <c r="B262" s="33"/>
      <c r="C262" s="195" t="s">
        <v>315</v>
      </c>
      <c r="D262" s="195" t="s">
        <v>153</v>
      </c>
      <c r="E262" s="196" t="s">
        <v>397</v>
      </c>
      <c r="F262" s="197" t="s">
        <v>398</v>
      </c>
      <c r="G262" s="198" t="s">
        <v>399</v>
      </c>
      <c r="H262" s="199">
        <v>1</v>
      </c>
      <c r="I262" s="200"/>
      <c r="J262" s="201">
        <f>ROUND(I262*H262,2)</f>
        <v>0</v>
      </c>
      <c r="K262" s="197" t="s">
        <v>1</v>
      </c>
      <c r="L262" s="37"/>
      <c r="M262" s="202" t="s">
        <v>1</v>
      </c>
      <c r="N262" s="203" t="s">
        <v>47</v>
      </c>
      <c r="O262" s="65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AR262" s="206" t="s">
        <v>158</v>
      </c>
      <c r="AT262" s="206" t="s">
        <v>153</v>
      </c>
      <c r="AU262" s="206" t="s">
        <v>91</v>
      </c>
      <c r="AY262" s="16" t="s">
        <v>149</v>
      </c>
      <c r="BE262" s="207">
        <f>IF(N262="základní",J262,0)</f>
        <v>0</v>
      </c>
      <c r="BF262" s="207">
        <f>IF(N262="snížená",J262,0)</f>
        <v>0</v>
      </c>
      <c r="BG262" s="207">
        <f>IF(N262="zákl. přenesená",J262,0)</f>
        <v>0</v>
      </c>
      <c r="BH262" s="207">
        <f>IF(N262="sníž. přenesená",J262,0)</f>
        <v>0</v>
      </c>
      <c r="BI262" s="207">
        <f>IF(N262="nulová",J262,0)</f>
        <v>0</v>
      </c>
      <c r="BJ262" s="16" t="s">
        <v>89</v>
      </c>
      <c r="BK262" s="207">
        <f>ROUND(I262*H262,2)</f>
        <v>0</v>
      </c>
      <c r="BL262" s="16" t="s">
        <v>158</v>
      </c>
      <c r="BM262" s="206" t="s">
        <v>400</v>
      </c>
    </row>
    <row r="263" spans="2:65" s="13" customFormat="1" ht="11.25" x14ac:dyDescent="0.2">
      <c r="B263" s="219"/>
      <c r="C263" s="220"/>
      <c r="D263" s="210" t="s">
        <v>161</v>
      </c>
      <c r="E263" s="221" t="s">
        <v>1</v>
      </c>
      <c r="F263" s="222" t="s">
        <v>89</v>
      </c>
      <c r="G263" s="220"/>
      <c r="H263" s="223">
        <v>1</v>
      </c>
      <c r="I263" s="224"/>
      <c r="J263" s="220"/>
      <c r="K263" s="220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161</v>
      </c>
      <c r="AU263" s="229" t="s">
        <v>91</v>
      </c>
      <c r="AV263" s="13" t="s">
        <v>91</v>
      </c>
      <c r="AW263" s="13" t="s">
        <v>38</v>
      </c>
      <c r="AX263" s="13" t="s">
        <v>82</v>
      </c>
      <c r="AY263" s="229" t="s">
        <v>149</v>
      </c>
    </row>
    <row r="264" spans="2:65" s="1" customFormat="1" ht="16.5" customHeight="1" x14ac:dyDescent="0.2">
      <c r="B264" s="33"/>
      <c r="C264" s="195" t="s">
        <v>401</v>
      </c>
      <c r="D264" s="195" t="s">
        <v>153</v>
      </c>
      <c r="E264" s="196" t="s">
        <v>402</v>
      </c>
      <c r="F264" s="197" t="s">
        <v>403</v>
      </c>
      <c r="G264" s="198" t="s">
        <v>380</v>
      </c>
      <c r="H264" s="199">
        <v>9</v>
      </c>
      <c r="I264" s="200"/>
      <c r="J264" s="201">
        <f>ROUND(I264*H264,2)</f>
        <v>0</v>
      </c>
      <c r="K264" s="197" t="s">
        <v>157</v>
      </c>
      <c r="L264" s="37"/>
      <c r="M264" s="202" t="s">
        <v>1</v>
      </c>
      <c r="N264" s="203" t="s">
        <v>47</v>
      </c>
      <c r="O264" s="65"/>
      <c r="P264" s="204">
        <f>O264*H264</f>
        <v>0</v>
      </c>
      <c r="Q264" s="204">
        <v>0.14494000000000001</v>
      </c>
      <c r="R264" s="204">
        <f>Q264*H264</f>
        <v>1.3044600000000002</v>
      </c>
      <c r="S264" s="204">
        <v>0</v>
      </c>
      <c r="T264" s="205">
        <f>S264*H264</f>
        <v>0</v>
      </c>
      <c r="AR264" s="206" t="s">
        <v>158</v>
      </c>
      <c r="AT264" s="206" t="s">
        <v>153</v>
      </c>
      <c r="AU264" s="206" t="s">
        <v>91</v>
      </c>
      <c r="AY264" s="16" t="s">
        <v>149</v>
      </c>
      <c r="BE264" s="207">
        <f>IF(N264="základní",J264,0)</f>
        <v>0</v>
      </c>
      <c r="BF264" s="207">
        <f>IF(N264="snížená",J264,0)</f>
        <v>0</v>
      </c>
      <c r="BG264" s="207">
        <f>IF(N264="zákl. přenesená",J264,0)</f>
        <v>0</v>
      </c>
      <c r="BH264" s="207">
        <f>IF(N264="sníž. přenesená",J264,0)</f>
        <v>0</v>
      </c>
      <c r="BI264" s="207">
        <f>IF(N264="nulová",J264,0)</f>
        <v>0</v>
      </c>
      <c r="BJ264" s="16" t="s">
        <v>89</v>
      </c>
      <c r="BK264" s="207">
        <f>ROUND(I264*H264,2)</f>
        <v>0</v>
      </c>
      <c r="BL264" s="16" t="s">
        <v>158</v>
      </c>
      <c r="BM264" s="206" t="s">
        <v>404</v>
      </c>
    </row>
    <row r="265" spans="2:65" s="13" customFormat="1" ht="11.25" x14ac:dyDescent="0.2">
      <c r="B265" s="219"/>
      <c r="C265" s="220"/>
      <c r="D265" s="210" t="s">
        <v>161</v>
      </c>
      <c r="E265" s="221" t="s">
        <v>1</v>
      </c>
      <c r="F265" s="222" t="s">
        <v>203</v>
      </c>
      <c r="G265" s="220"/>
      <c r="H265" s="223">
        <v>9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161</v>
      </c>
      <c r="AU265" s="229" t="s">
        <v>91</v>
      </c>
      <c r="AV265" s="13" t="s">
        <v>91</v>
      </c>
      <c r="AW265" s="13" t="s">
        <v>38</v>
      </c>
      <c r="AX265" s="13" t="s">
        <v>89</v>
      </c>
      <c r="AY265" s="229" t="s">
        <v>149</v>
      </c>
    </row>
    <row r="266" spans="2:65" s="1" customFormat="1" ht="16.5" customHeight="1" x14ac:dyDescent="0.2">
      <c r="B266" s="33"/>
      <c r="C266" s="230" t="s">
        <v>405</v>
      </c>
      <c r="D266" s="230" t="s">
        <v>209</v>
      </c>
      <c r="E266" s="231" t="s">
        <v>406</v>
      </c>
      <c r="F266" s="232" t="s">
        <v>407</v>
      </c>
      <c r="G266" s="233" t="s">
        <v>380</v>
      </c>
      <c r="H266" s="234">
        <v>9</v>
      </c>
      <c r="I266" s="235"/>
      <c r="J266" s="236">
        <f>ROUND(I266*H266,2)</f>
        <v>0</v>
      </c>
      <c r="K266" s="232" t="s">
        <v>157</v>
      </c>
      <c r="L266" s="237"/>
      <c r="M266" s="238" t="s">
        <v>1</v>
      </c>
      <c r="N266" s="239" t="s">
        <v>47</v>
      </c>
      <c r="O266" s="65"/>
      <c r="P266" s="204">
        <f>O266*H266</f>
        <v>0</v>
      </c>
      <c r="Q266" s="204">
        <v>8.6999999999999994E-2</v>
      </c>
      <c r="R266" s="204">
        <f>Q266*H266</f>
        <v>0.78299999999999992</v>
      </c>
      <c r="S266" s="204">
        <v>0</v>
      </c>
      <c r="T266" s="205">
        <f>S266*H266</f>
        <v>0</v>
      </c>
      <c r="AR266" s="206" t="s">
        <v>199</v>
      </c>
      <c r="AT266" s="206" t="s">
        <v>209</v>
      </c>
      <c r="AU266" s="206" t="s">
        <v>91</v>
      </c>
      <c r="AY266" s="16" t="s">
        <v>149</v>
      </c>
      <c r="BE266" s="207">
        <f>IF(N266="základní",J266,0)</f>
        <v>0</v>
      </c>
      <c r="BF266" s="207">
        <f>IF(N266="snížená",J266,0)</f>
        <v>0</v>
      </c>
      <c r="BG266" s="207">
        <f>IF(N266="zákl. přenesená",J266,0)</f>
        <v>0</v>
      </c>
      <c r="BH266" s="207">
        <f>IF(N266="sníž. přenesená",J266,0)</f>
        <v>0</v>
      </c>
      <c r="BI266" s="207">
        <f>IF(N266="nulová",J266,0)</f>
        <v>0</v>
      </c>
      <c r="BJ266" s="16" t="s">
        <v>89</v>
      </c>
      <c r="BK266" s="207">
        <f>ROUND(I266*H266,2)</f>
        <v>0</v>
      </c>
      <c r="BL266" s="16" t="s">
        <v>158</v>
      </c>
      <c r="BM266" s="206" t="s">
        <v>408</v>
      </c>
    </row>
    <row r="267" spans="2:65" s="13" customFormat="1" ht="11.25" x14ac:dyDescent="0.2">
      <c r="B267" s="219"/>
      <c r="C267" s="220"/>
      <c r="D267" s="210" t="s">
        <v>161</v>
      </c>
      <c r="E267" s="221" t="s">
        <v>1</v>
      </c>
      <c r="F267" s="222" t="s">
        <v>203</v>
      </c>
      <c r="G267" s="220"/>
      <c r="H267" s="223">
        <v>9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161</v>
      </c>
      <c r="AU267" s="229" t="s">
        <v>91</v>
      </c>
      <c r="AV267" s="13" t="s">
        <v>91</v>
      </c>
      <c r="AW267" s="13" t="s">
        <v>38</v>
      </c>
      <c r="AX267" s="13" t="s">
        <v>89</v>
      </c>
      <c r="AY267" s="229" t="s">
        <v>149</v>
      </c>
    </row>
    <row r="268" spans="2:65" s="1" customFormat="1" ht="16.5" customHeight="1" x14ac:dyDescent="0.2">
      <c r="B268" s="33"/>
      <c r="C268" s="230" t="s">
        <v>409</v>
      </c>
      <c r="D268" s="230" t="s">
        <v>209</v>
      </c>
      <c r="E268" s="231" t="s">
        <v>410</v>
      </c>
      <c r="F268" s="232" t="s">
        <v>411</v>
      </c>
      <c r="G268" s="233" t="s">
        <v>380</v>
      </c>
      <c r="H268" s="234">
        <v>9</v>
      </c>
      <c r="I268" s="235"/>
      <c r="J268" s="236">
        <f>ROUND(I268*H268,2)</f>
        <v>0</v>
      </c>
      <c r="K268" s="232" t="s">
        <v>157</v>
      </c>
      <c r="L268" s="237"/>
      <c r="M268" s="238" t="s">
        <v>1</v>
      </c>
      <c r="N268" s="239" t="s">
        <v>47</v>
      </c>
      <c r="O268" s="65"/>
      <c r="P268" s="204">
        <f>O268*H268</f>
        <v>0</v>
      </c>
      <c r="Q268" s="204">
        <v>0.10299999999999999</v>
      </c>
      <c r="R268" s="204">
        <f>Q268*H268</f>
        <v>0.92699999999999994</v>
      </c>
      <c r="S268" s="204">
        <v>0</v>
      </c>
      <c r="T268" s="205">
        <f>S268*H268</f>
        <v>0</v>
      </c>
      <c r="AR268" s="206" t="s">
        <v>199</v>
      </c>
      <c r="AT268" s="206" t="s">
        <v>209</v>
      </c>
      <c r="AU268" s="206" t="s">
        <v>91</v>
      </c>
      <c r="AY268" s="16" t="s">
        <v>149</v>
      </c>
      <c r="BE268" s="207">
        <f>IF(N268="základní",J268,0)</f>
        <v>0</v>
      </c>
      <c r="BF268" s="207">
        <f>IF(N268="snížená",J268,0)</f>
        <v>0</v>
      </c>
      <c r="BG268" s="207">
        <f>IF(N268="zákl. přenesená",J268,0)</f>
        <v>0</v>
      </c>
      <c r="BH268" s="207">
        <f>IF(N268="sníž. přenesená",J268,0)</f>
        <v>0</v>
      </c>
      <c r="BI268" s="207">
        <f>IF(N268="nulová",J268,0)</f>
        <v>0</v>
      </c>
      <c r="BJ268" s="16" t="s">
        <v>89</v>
      </c>
      <c r="BK268" s="207">
        <f>ROUND(I268*H268,2)</f>
        <v>0</v>
      </c>
      <c r="BL268" s="16" t="s">
        <v>158</v>
      </c>
      <c r="BM268" s="206" t="s">
        <v>412</v>
      </c>
    </row>
    <row r="269" spans="2:65" s="13" customFormat="1" ht="11.25" x14ac:dyDescent="0.2">
      <c r="B269" s="219"/>
      <c r="C269" s="220"/>
      <c r="D269" s="210" t="s">
        <v>161</v>
      </c>
      <c r="E269" s="221" t="s">
        <v>1</v>
      </c>
      <c r="F269" s="222" t="s">
        <v>203</v>
      </c>
      <c r="G269" s="220"/>
      <c r="H269" s="223">
        <v>9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161</v>
      </c>
      <c r="AU269" s="229" t="s">
        <v>91</v>
      </c>
      <c r="AV269" s="13" t="s">
        <v>91</v>
      </c>
      <c r="AW269" s="13" t="s">
        <v>38</v>
      </c>
      <c r="AX269" s="13" t="s">
        <v>89</v>
      </c>
      <c r="AY269" s="229" t="s">
        <v>149</v>
      </c>
    </row>
    <row r="270" spans="2:65" s="1" customFormat="1" ht="16.5" customHeight="1" x14ac:dyDescent="0.2">
      <c r="B270" s="33"/>
      <c r="C270" s="230" t="s">
        <v>413</v>
      </c>
      <c r="D270" s="230" t="s">
        <v>209</v>
      </c>
      <c r="E270" s="231" t="s">
        <v>414</v>
      </c>
      <c r="F270" s="232" t="s">
        <v>415</v>
      </c>
      <c r="G270" s="233" t="s">
        <v>380</v>
      </c>
      <c r="H270" s="234">
        <v>9</v>
      </c>
      <c r="I270" s="235"/>
      <c r="J270" s="236">
        <f>ROUND(I270*H270,2)</f>
        <v>0</v>
      </c>
      <c r="K270" s="232" t="s">
        <v>157</v>
      </c>
      <c r="L270" s="237"/>
      <c r="M270" s="238" t="s">
        <v>1</v>
      </c>
      <c r="N270" s="239" t="s">
        <v>47</v>
      </c>
      <c r="O270" s="65"/>
      <c r="P270" s="204">
        <f>O270*H270</f>
        <v>0</v>
      </c>
      <c r="Q270" s="204">
        <v>0.17499999999999999</v>
      </c>
      <c r="R270" s="204">
        <f>Q270*H270</f>
        <v>1.575</v>
      </c>
      <c r="S270" s="204">
        <v>0</v>
      </c>
      <c r="T270" s="205">
        <f>S270*H270</f>
        <v>0</v>
      </c>
      <c r="AR270" s="206" t="s">
        <v>199</v>
      </c>
      <c r="AT270" s="206" t="s">
        <v>209</v>
      </c>
      <c r="AU270" s="206" t="s">
        <v>91</v>
      </c>
      <c r="AY270" s="16" t="s">
        <v>149</v>
      </c>
      <c r="BE270" s="207">
        <f>IF(N270="základní",J270,0)</f>
        <v>0</v>
      </c>
      <c r="BF270" s="207">
        <f>IF(N270="snížená",J270,0)</f>
        <v>0</v>
      </c>
      <c r="BG270" s="207">
        <f>IF(N270="zákl. přenesená",J270,0)</f>
        <v>0</v>
      </c>
      <c r="BH270" s="207">
        <f>IF(N270="sníž. přenesená",J270,0)</f>
        <v>0</v>
      </c>
      <c r="BI270" s="207">
        <f>IF(N270="nulová",J270,0)</f>
        <v>0</v>
      </c>
      <c r="BJ270" s="16" t="s">
        <v>89</v>
      </c>
      <c r="BK270" s="207">
        <f>ROUND(I270*H270,2)</f>
        <v>0</v>
      </c>
      <c r="BL270" s="16" t="s">
        <v>158</v>
      </c>
      <c r="BM270" s="206" t="s">
        <v>416</v>
      </c>
    </row>
    <row r="271" spans="2:65" s="13" customFormat="1" ht="11.25" x14ac:dyDescent="0.2">
      <c r="B271" s="219"/>
      <c r="C271" s="220"/>
      <c r="D271" s="210" t="s">
        <v>161</v>
      </c>
      <c r="E271" s="221" t="s">
        <v>1</v>
      </c>
      <c r="F271" s="222" t="s">
        <v>203</v>
      </c>
      <c r="G271" s="220"/>
      <c r="H271" s="223">
        <v>9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161</v>
      </c>
      <c r="AU271" s="229" t="s">
        <v>91</v>
      </c>
      <c r="AV271" s="13" t="s">
        <v>91</v>
      </c>
      <c r="AW271" s="13" t="s">
        <v>38</v>
      </c>
      <c r="AX271" s="13" t="s">
        <v>89</v>
      </c>
      <c r="AY271" s="229" t="s">
        <v>149</v>
      </c>
    </row>
    <row r="272" spans="2:65" s="1" customFormat="1" ht="16.5" customHeight="1" x14ac:dyDescent="0.2">
      <c r="B272" s="33"/>
      <c r="C272" s="230" t="s">
        <v>417</v>
      </c>
      <c r="D272" s="230" t="s">
        <v>209</v>
      </c>
      <c r="E272" s="231" t="s">
        <v>418</v>
      </c>
      <c r="F272" s="232" t="s">
        <v>419</v>
      </c>
      <c r="G272" s="233" t="s">
        <v>380</v>
      </c>
      <c r="H272" s="234">
        <v>9</v>
      </c>
      <c r="I272" s="235"/>
      <c r="J272" s="236">
        <f>ROUND(I272*H272,2)</f>
        <v>0</v>
      </c>
      <c r="K272" s="232" t="s">
        <v>157</v>
      </c>
      <c r="L272" s="237"/>
      <c r="M272" s="238" t="s">
        <v>1</v>
      </c>
      <c r="N272" s="239" t="s">
        <v>47</v>
      </c>
      <c r="O272" s="65"/>
      <c r="P272" s="204">
        <f>O272*H272</f>
        <v>0</v>
      </c>
      <c r="Q272" s="204">
        <v>0.17</v>
      </c>
      <c r="R272" s="204">
        <f>Q272*H272</f>
        <v>1.53</v>
      </c>
      <c r="S272" s="204">
        <v>0</v>
      </c>
      <c r="T272" s="205">
        <f>S272*H272</f>
        <v>0</v>
      </c>
      <c r="AR272" s="206" t="s">
        <v>199</v>
      </c>
      <c r="AT272" s="206" t="s">
        <v>209</v>
      </c>
      <c r="AU272" s="206" t="s">
        <v>91</v>
      </c>
      <c r="AY272" s="16" t="s">
        <v>149</v>
      </c>
      <c r="BE272" s="207">
        <f>IF(N272="základní",J272,0)</f>
        <v>0</v>
      </c>
      <c r="BF272" s="207">
        <f>IF(N272="snížená",J272,0)</f>
        <v>0</v>
      </c>
      <c r="BG272" s="207">
        <f>IF(N272="zákl. přenesená",J272,0)</f>
        <v>0</v>
      </c>
      <c r="BH272" s="207">
        <f>IF(N272="sníž. přenesená",J272,0)</f>
        <v>0</v>
      </c>
      <c r="BI272" s="207">
        <f>IF(N272="nulová",J272,0)</f>
        <v>0</v>
      </c>
      <c r="BJ272" s="16" t="s">
        <v>89</v>
      </c>
      <c r="BK272" s="207">
        <f>ROUND(I272*H272,2)</f>
        <v>0</v>
      </c>
      <c r="BL272" s="16" t="s">
        <v>158</v>
      </c>
      <c r="BM272" s="206" t="s">
        <v>420</v>
      </c>
    </row>
    <row r="273" spans="2:65" s="13" customFormat="1" ht="11.25" x14ac:dyDescent="0.2">
      <c r="B273" s="219"/>
      <c r="C273" s="220"/>
      <c r="D273" s="210" t="s">
        <v>161</v>
      </c>
      <c r="E273" s="221" t="s">
        <v>1</v>
      </c>
      <c r="F273" s="222" t="s">
        <v>203</v>
      </c>
      <c r="G273" s="220"/>
      <c r="H273" s="223">
        <v>9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161</v>
      </c>
      <c r="AU273" s="229" t="s">
        <v>91</v>
      </c>
      <c r="AV273" s="13" t="s">
        <v>91</v>
      </c>
      <c r="AW273" s="13" t="s">
        <v>38</v>
      </c>
      <c r="AX273" s="13" t="s">
        <v>89</v>
      </c>
      <c r="AY273" s="229" t="s">
        <v>149</v>
      </c>
    </row>
    <row r="274" spans="2:65" s="1" customFormat="1" ht="16.5" customHeight="1" x14ac:dyDescent="0.2">
      <c r="B274" s="33"/>
      <c r="C274" s="195" t="s">
        <v>421</v>
      </c>
      <c r="D274" s="195" t="s">
        <v>153</v>
      </c>
      <c r="E274" s="196" t="s">
        <v>422</v>
      </c>
      <c r="F274" s="197" t="s">
        <v>423</v>
      </c>
      <c r="G274" s="198" t="s">
        <v>380</v>
      </c>
      <c r="H274" s="199">
        <v>9</v>
      </c>
      <c r="I274" s="200"/>
      <c r="J274" s="201">
        <f>ROUND(I274*H274,2)</f>
        <v>0</v>
      </c>
      <c r="K274" s="197" t="s">
        <v>157</v>
      </c>
      <c r="L274" s="37"/>
      <c r="M274" s="202" t="s">
        <v>1</v>
      </c>
      <c r="N274" s="203" t="s">
        <v>47</v>
      </c>
      <c r="O274" s="65"/>
      <c r="P274" s="204">
        <f>O274*H274</f>
        <v>0</v>
      </c>
      <c r="Q274" s="204">
        <v>0.21734000000000001</v>
      </c>
      <c r="R274" s="204">
        <f>Q274*H274</f>
        <v>1.9560600000000001</v>
      </c>
      <c r="S274" s="204">
        <v>0</v>
      </c>
      <c r="T274" s="205">
        <f>S274*H274</f>
        <v>0</v>
      </c>
      <c r="AR274" s="206" t="s">
        <v>158</v>
      </c>
      <c r="AT274" s="206" t="s">
        <v>153</v>
      </c>
      <c r="AU274" s="206" t="s">
        <v>91</v>
      </c>
      <c r="AY274" s="16" t="s">
        <v>149</v>
      </c>
      <c r="BE274" s="207">
        <f>IF(N274="základní",J274,0)</f>
        <v>0</v>
      </c>
      <c r="BF274" s="207">
        <f>IF(N274="snížená",J274,0)</f>
        <v>0</v>
      </c>
      <c r="BG274" s="207">
        <f>IF(N274="zákl. přenesená",J274,0)</f>
        <v>0</v>
      </c>
      <c r="BH274" s="207">
        <f>IF(N274="sníž. přenesená",J274,0)</f>
        <v>0</v>
      </c>
      <c r="BI274" s="207">
        <f>IF(N274="nulová",J274,0)</f>
        <v>0</v>
      </c>
      <c r="BJ274" s="16" t="s">
        <v>89</v>
      </c>
      <c r="BK274" s="207">
        <f>ROUND(I274*H274,2)</f>
        <v>0</v>
      </c>
      <c r="BL274" s="16" t="s">
        <v>158</v>
      </c>
      <c r="BM274" s="206" t="s">
        <v>424</v>
      </c>
    </row>
    <row r="275" spans="2:65" s="13" customFormat="1" ht="11.25" x14ac:dyDescent="0.2">
      <c r="B275" s="219"/>
      <c r="C275" s="220"/>
      <c r="D275" s="210" t="s">
        <v>161</v>
      </c>
      <c r="E275" s="221" t="s">
        <v>1</v>
      </c>
      <c r="F275" s="222" t="s">
        <v>203</v>
      </c>
      <c r="G275" s="220"/>
      <c r="H275" s="223">
        <v>9</v>
      </c>
      <c r="I275" s="224"/>
      <c r="J275" s="220"/>
      <c r="K275" s="220"/>
      <c r="L275" s="225"/>
      <c r="M275" s="226"/>
      <c r="N275" s="227"/>
      <c r="O275" s="227"/>
      <c r="P275" s="227"/>
      <c r="Q275" s="227"/>
      <c r="R275" s="227"/>
      <c r="S275" s="227"/>
      <c r="T275" s="228"/>
      <c r="AT275" s="229" t="s">
        <v>161</v>
      </c>
      <c r="AU275" s="229" t="s">
        <v>91</v>
      </c>
      <c r="AV275" s="13" t="s">
        <v>91</v>
      </c>
      <c r="AW275" s="13" t="s">
        <v>38</v>
      </c>
      <c r="AX275" s="13" t="s">
        <v>89</v>
      </c>
      <c r="AY275" s="229" t="s">
        <v>149</v>
      </c>
    </row>
    <row r="276" spans="2:65" s="1" customFormat="1" ht="16.5" customHeight="1" x14ac:dyDescent="0.2">
      <c r="B276" s="33"/>
      <c r="C276" s="230" t="s">
        <v>313</v>
      </c>
      <c r="D276" s="230" t="s">
        <v>209</v>
      </c>
      <c r="E276" s="231" t="s">
        <v>425</v>
      </c>
      <c r="F276" s="232" t="s">
        <v>426</v>
      </c>
      <c r="G276" s="233" t="s">
        <v>427</v>
      </c>
      <c r="H276" s="234">
        <v>9</v>
      </c>
      <c r="I276" s="235"/>
      <c r="J276" s="236">
        <f>ROUND(I276*H276,2)</f>
        <v>0</v>
      </c>
      <c r="K276" s="232" t="s">
        <v>1</v>
      </c>
      <c r="L276" s="237"/>
      <c r="M276" s="238" t="s">
        <v>1</v>
      </c>
      <c r="N276" s="239" t="s">
        <v>47</v>
      </c>
      <c r="O276" s="65"/>
      <c r="P276" s="204">
        <f>O276*H276</f>
        <v>0</v>
      </c>
      <c r="Q276" s="204">
        <v>3.7999999999999999E-2</v>
      </c>
      <c r="R276" s="204">
        <f>Q276*H276</f>
        <v>0.34199999999999997</v>
      </c>
      <c r="S276" s="204">
        <v>0</v>
      </c>
      <c r="T276" s="205">
        <f>S276*H276</f>
        <v>0</v>
      </c>
      <c r="AR276" s="206" t="s">
        <v>199</v>
      </c>
      <c r="AT276" s="206" t="s">
        <v>209</v>
      </c>
      <c r="AU276" s="206" t="s">
        <v>91</v>
      </c>
      <c r="AY276" s="16" t="s">
        <v>149</v>
      </c>
      <c r="BE276" s="207">
        <f>IF(N276="základní",J276,0)</f>
        <v>0</v>
      </c>
      <c r="BF276" s="207">
        <f>IF(N276="snížená",J276,0)</f>
        <v>0</v>
      </c>
      <c r="BG276" s="207">
        <f>IF(N276="zákl. přenesená",J276,0)</f>
        <v>0</v>
      </c>
      <c r="BH276" s="207">
        <f>IF(N276="sníž. přenesená",J276,0)</f>
        <v>0</v>
      </c>
      <c r="BI276" s="207">
        <f>IF(N276="nulová",J276,0)</f>
        <v>0</v>
      </c>
      <c r="BJ276" s="16" t="s">
        <v>89</v>
      </c>
      <c r="BK276" s="207">
        <f>ROUND(I276*H276,2)</f>
        <v>0</v>
      </c>
      <c r="BL276" s="16" t="s">
        <v>158</v>
      </c>
      <c r="BM276" s="206" t="s">
        <v>428</v>
      </c>
    </row>
    <row r="277" spans="2:65" s="13" customFormat="1" ht="11.25" x14ac:dyDescent="0.2">
      <c r="B277" s="219"/>
      <c r="C277" s="220"/>
      <c r="D277" s="210" t="s">
        <v>161</v>
      </c>
      <c r="E277" s="221" t="s">
        <v>1</v>
      </c>
      <c r="F277" s="222" t="s">
        <v>203</v>
      </c>
      <c r="G277" s="220"/>
      <c r="H277" s="223">
        <v>9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161</v>
      </c>
      <c r="AU277" s="229" t="s">
        <v>91</v>
      </c>
      <c r="AV277" s="13" t="s">
        <v>91</v>
      </c>
      <c r="AW277" s="13" t="s">
        <v>38</v>
      </c>
      <c r="AX277" s="13" t="s">
        <v>89</v>
      </c>
      <c r="AY277" s="229" t="s">
        <v>149</v>
      </c>
    </row>
    <row r="278" spans="2:65" s="1" customFormat="1" ht="16.5" customHeight="1" x14ac:dyDescent="0.2">
      <c r="B278" s="33"/>
      <c r="C278" s="230" t="s">
        <v>429</v>
      </c>
      <c r="D278" s="230" t="s">
        <v>209</v>
      </c>
      <c r="E278" s="231" t="s">
        <v>430</v>
      </c>
      <c r="F278" s="232" t="s">
        <v>431</v>
      </c>
      <c r="G278" s="233" t="s">
        <v>427</v>
      </c>
      <c r="H278" s="234">
        <v>5</v>
      </c>
      <c r="I278" s="235"/>
      <c r="J278" s="236">
        <f>ROUND(I278*H278,2)</f>
        <v>0</v>
      </c>
      <c r="K278" s="232" t="s">
        <v>1</v>
      </c>
      <c r="L278" s="237"/>
      <c r="M278" s="238" t="s">
        <v>1</v>
      </c>
      <c r="N278" s="239" t="s">
        <v>47</v>
      </c>
      <c r="O278" s="65"/>
      <c r="P278" s="204">
        <f>O278*H278</f>
        <v>0</v>
      </c>
      <c r="Q278" s="204">
        <v>0.10100000000000001</v>
      </c>
      <c r="R278" s="204">
        <f>Q278*H278</f>
        <v>0.505</v>
      </c>
      <c r="S278" s="204">
        <v>0</v>
      </c>
      <c r="T278" s="205">
        <f>S278*H278</f>
        <v>0</v>
      </c>
      <c r="AR278" s="206" t="s">
        <v>199</v>
      </c>
      <c r="AT278" s="206" t="s">
        <v>209</v>
      </c>
      <c r="AU278" s="206" t="s">
        <v>91</v>
      </c>
      <c r="AY278" s="16" t="s">
        <v>149</v>
      </c>
      <c r="BE278" s="207">
        <f>IF(N278="základní",J278,0)</f>
        <v>0</v>
      </c>
      <c r="BF278" s="207">
        <f>IF(N278="snížená",J278,0)</f>
        <v>0</v>
      </c>
      <c r="BG278" s="207">
        <f>IF(N278="zákl. přenesená",J278,0)</f>
        <v>0</v>
      </c>
      <c r="BH278" s="207">
        <f>IF(N278="sníž. přenesená",J278,0)</f>
        <v>0</v>
      </c>
      <c r="BI278" s="207">
        <f>IF(N278="nulová",J278,0)</f>
        <v>0</v>
      </c>
      <c r="BJ278" s="16" t="s">
        <v>89</v>
      </c>
      <c r="BK278" s="207">
        <f>ROUND(I278*H278,2)</f>
        <v>0</v>
      </c>
      <c r="BL278" s="16" t="s">
        <v>158</v>
      </c>
      <c r="BM278" s="206" t="s">
        <v>432</v>
      </c>
    </row>
    <row r="279" spans="2:65" s="13" customFormat="1" ht="11.25" x14ac:dyDescent="0.2">
      <c r="B279" s="219"/>
      <c r="C279" s="220"/>
      <c r="D279" s="210" t="s">
        <v>161</v>
      </c>
      <c r="E279" s="221" t="s">
        <v>1</v>
      </c>
      <c r="F279" s="222" t="s">
        <v>179</v>
      </c>
      <c r="G279" s="220"/>
      <c r="H279" s="223">
        <v>5</v>
      </c>
      <c r="I279" s="224"/>
      <c r="J279" s="220"/>
      <c r="K279" s="220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161</v>
      </c>
      <c r="AU279" s="229" t="s">
        <v>91</v>
      </c>
      <c r="AV279" s="13" t="s">
        <v>91</v>
      </c>
      <c r="AW279" s="13" t="s">
        <v>38</v>
      </c>
      <c r="AX279" s="13" t="s">
        <v>89</v>
      </c>
      <c r="AY279" s="229" t="s">
        <v>149</v>
      </c>
    </row>
    <row r="280" spans="2:65" s="1" customFormat="1" ht="16.5" customHeight="1" x14ac:dyDescent="0.2">
      <c r="B280" s="33"/>
      <c r="C280" s="230" t="s">
        <v>433</v>
      </c>
      <c r="D280" s="230" t="s">
        <v>209</v>
      </c>
      <c r="E280" s="231" t="s">
        <v>434</v>
      </c>
      <c r="F280" s="232" t="s">
        <v>435</v>
      </c>
      <c r="G280" s="233" t="s">
        <v>380</v>
      </c>
      <c r="H280" s="234">
        <v>4</v>
      </c>
      <c r="I280" s="235"/>
      <c r="J280" s="236">
        <f>ROUND(I280*H280,2)</f>
        <v>0</v>
      </c>
      <c r="K280" s="232" t="s">
        <v>1</v>
      </c>
      <c r="L280" s="237"/>
      <c r="M280" s="238" t="s">
        <v>1</v>
      </c>
      <c r="N280" s="239" t="s">
        <v>47</v>
      </c>
      <c r="O280" s="65"/>
      <c r="P280" s="204">
        <f>O280*H280</f>
        <v>0</v>
      </c>
      <c r="Q280" s="204">
        <v>0.10199999999999999</v>
      </c>
      <c r="R280" s="204">
        <f>Q280*H280</f>
        <v>0.40799999999999997</v>
      </c>
      <c r="S280" s="204">
        <v>0</v>
      </c>
      <c r="T280" s="205">
        <f>S280*H280</f>
        <v>0</v>
      </c>
      <c r="AR280" s="206" t="s">
        <v>199</v>
      </c>
      <c r="AT280" s="206" t="s">
        <v>209</v>
      </c>
      <c r="AU280" s="206" t="s">
        <v>91</v>
      </c>
      <c r="AY280" s="16" t="s">
        <v>149</v>
      </c>
      <c r="BE280" s="207">
        <f>IF(N280="základní",J280,0)</f>
        <v>0</v>
      </c>
      <c r="BF280" s="207">
        <f>IF(N280="snížená",J280,0)</f>
        <v>0</v>
      </c>
      <c r="BG280" s="207">
        <f>IF(N280="zákl. přenesená",J280,0)</f>
        <v>0</v>
      </c>
      <c r="BH280" s="207">
        <f>IF(N280="sníž. přenesená",J280,0)</f>
        <v>0</v>
      </c>
      <c r="BI280" s="207">
        <f>IF(N280="nulová",J280,0)</f>
        <v>0</v>
      </c>
      <c r="BJ280" s="16" t="s">
        <v>89</v>
      </c>
      <c r="BK280" s="207">
        <f>ROUND(I280*H280,2)</f>
        <v>0</v>
      </c>
      <c r="BL280" s="16" t="s">
        <v>158</v>
      </c>
      <c r="BM280" s="206" t="s">
        <v>436</v>
      </c>
    </row>
    <row r="281" spans="2:65" s="13" customFormat="1" ht="11.25" x14ac:dyDescent="0.2">
      <c r="B281" s="219"/>
      <c r="C281" s="220"/>
      <c r="D281" s="210" t="s">
        <v>161</v>
      </c>
      <c r="E281" s="221" t="s">
        <v>1</v>
      </c>
      <c r="F281" s="222" t="s">
        <v>158</v>
      </c>
      <c r="G281" s="220"/>
      <c r="H281" s="223">
        <v>4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161</v>
      </c>
      <c r="AU281" s="229" t="s">
        <v>91</v>
      </c>
      <c r="AV281" s="13" t="s">
        <v>91</v>
      </c>
      <c r="AW281" s="13" t="s">
        <v>38</v>
      </c>
      <c r="AX281" s="13" t="s">
        <v>89</v>
      </c>
      <c r="AY281" s="229" t="s">
        <v>149</v>
      </c>
    </row>
    <row r="282" spans="2:65" s="1" customFormat="1" ht="16.5" customHeight="1" x14ac:dyDescent="0.2">
      <c r="B282" s="33"/>
      <c r="C282" s="195" t="s">
        <v>437</v>
      </c>
      <c r="D282" s="195" t="s">
        <v>153</v>
      </c>
      <c r="E282" s="196" t="s">
        <v>438</v>
      </c>
      <c r="F282" s="197" t="s">
        <v>439</v>
      </c>
      <c r="G282" s="198" t="s">
        <v>380</v>
      </c>
      <c r="H282" s="199">
        <v>9</v>
      </c>
      <c r="I282" s="200"/>
      <c r="J282" s="201">
        <f>ROUND(I282*H282,2)</f>
        <v>0</v>
      </c>
      <c r="K282" s="197" t="s">
        <v>157</v>
      </c>
      <c r="L282" s="37"/>
      <c r="M282" s="202" t="s">
        <v>1</v>
      </c>
      <c r="N282" s="203" t="s">
        <v>47</v>
      </c>
      <c r="O282" s="65"/>
      <c r="P282" s="204">
        <f>O282*H282</f>
        <v>0</v>
      </c>
      <c r="Q282" s="204">
        <v>0.42368</v>
      </c>
      <c r="R282" s="204">
        <f>Q282*H282</f>
        <v>3.8131200000000001</v>
      </c>
      <c r="S282" s="204">
        <v>0</v>
      </c>
      <c r="T282" s="205">
        <f>S282*H282</f>
        <v>0</v>
      </c>
      <c r="AR282" s="206" t="s">
        <v>158</v>
      </c>
      <c r="AT282" s="206" t="s">
        <v>153</v>
      </c>
      <c r="AU282" s="206" t="s">
        <v>91</v>
      </c>
      <c r="AY282" s="16" t="s">
        <v>149</v>
      </c>
      <c r="BE282" s="207">
        <f>IF(N282="základní",J282,0)</f>
        <v>0</v>
      </c>
      <c r="BF282" s="207">
        <f>IF(N282="snížená",J282,0)</f>
        <v>0</v>
      </c>
      <c r="BG282" s="207">
        <f>IF(N282="zákl. přenesená",J282,0)</f>
        <v>0</v>
      </c>
      <c r="BH282" s="207">
        <f>IF(N282="sníž. přenesená",J282,0)</f>
        <v>0</v>
      </c>
      <c r="BI282" s="207">
        <f>IF(N282="nulová",J282,0)</f>
        <v>0</v>
      </c>
      <c r="BJ282" s="16" t="s">
        <v>89</v>
      </c>
      <c r="BK282" s="207">
        <f>ROUND(I282*H282,2)</f>
        <v>0</v>
      </c>
      <c r="BL282" s="16" t="s">
        <v>158</v>
      </c>
      <c r="BM282" s="206" t="s">
        <v>440</v>
      </c>
    </row>
    <row r="283" spans="2:65" s="13" customFormat="1" ht="11.25" x14ac:dyDescent="0.2">
      <c r="B283" s="219"/>
      <c r="C283" s="220"/>
      <c r="D283" s="210" t="s">
        <v>161</v>
      </c>
      <c r="E283" s="221" t="s">
        <v>1</v>
      </c>
      <c r="F283" s="222" t="s">
        <v>203</v>
      </c>
      <c r="G283" s="220"/>
      <c r="H283" s="223">
        <v>9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161</v>
      </c>
      <c r="AU283" s="229" t="s">
        <v>91</v>
      </c>
      <c r="AV283" s="13" t="s">
        <v>91</v>
      </c>
      <c r="AW283" s="13" t="s">
        <v>38</v>
      </c>
      <c r="AX283" s="13" t="s">
        <v>89</v>
      </c>
      <c r="AY283" s="229" t="s">
        <v>149</v>
      </c>
    </row>
    <row r="284" spans="2:65" s="1" customFormat="1" ht="16.5" customHeight="1" x14ac:dyDescent="0.2">
      <c r="B284" s="33"/>
      <c r="C284" s="195" t="s">
        <v>322</v>
      </c>
      <c r="D284" s="195" t="s">
        <v>153</v>
      </c>
      <c r="E284" s="196" t="s">
        <v>441</v>
      </c>
      <c r="F284" s="197" t="s">
        <v>442</v>
      </c>
      <c r="G284" s="198" t="s">
        <v>380</v>
      </c>
      <c r="H284" s="199">
        <v>11</v>
      </c>
      <c r="I284" s="200"/>
      <c r="J284" s="201">
        <f>ROUND(I284*H284,2)</f>
        <v>0</v>
      </c>
      <c r="K284" s="197" t="s">
        <v>157</v>
      </c>
      <c r="L284" s="37"/>
      <c r="M284" s="202" t="s">
        <v>1</v>
      </c>
      <c r="N284" s="203" t="s">
        <v>47</v>
      </c>
      <c r="O284" s="65"/>
      <c r="P284" s="204">
        <f>O284*H284</f>
        <v>0</v>
      </c>
      <c r="Q284" s="204">
        <v>0.32272000000000001</v>
      </c>
      <c r="R284" s="204">
        <f>Q284*H284</f>
        <v>3.5499200000000002</v>
      </c>
      <c r="S284" s="204">
        <v>0</v>
      </c>
      <c r="T284" s="205">
        <f>S284*H284</f>
        <v>0</v>
      </c>
      <c r="AR284" s="206" t="s">
        <v>158</v>
      </c>
      <c r="AT284" s="206" t="s">
        <v>153</v>
      </c>
      <c r="AU284" s="206" t="s">
        <v>91</v>
      </c>
      <c r="AY284" s="16" t="s">
        <v>149</v>
      </c>
      <c r="BE284" s="207">
        <f>IF(N284="základní",J284,0)</f>
        <v>0</v>
      </c>
      <c r="BF284" s="207">
        <f>IF(N284="snížená",J284,0)</f>
        <v>0</v>
      </c>
      <c r="BG284" s="207">
        <f>IF(N284="zákl. přenesená",J284,0)</f>
        <v>0</v>
      </c>
      <c r="BH284" s="207">
        <f>IF(N284="sníž. přenesená",J284,0)</f>
        <v>0</v>
      </c>
      <c r="BI284" s="207">
        <f>IF(N284="nulová",J284,0)</f>
        <v>0</v>
      </c>
      <c r="BJ284" s="16" t="s">
        <v>89</v>
      </c>
      <c r="BK284" s="207">
        <f>ROUND(I284*H284,2)</f>
        <v>0</v>
      </c>
      <c r="BL284" s="16" t="s">
        <v>158</v>
      </c>
      <c r="BM284" s="206" t="s">
        <v>443</v>
      </c>
    </row>
    <row r="285" spans="2:65" s="13" customFormat="1" ht="11.25" x14ac:dyDescent="0.2">
      <c r="B285" s="219"/>
      <c r="C285" s="220"/>
      <c r="D285" s="210" t="s">
        <v>161</v>
      </c>
      <c r="E285" s="221" t="s">
        <v>1</v>
      </c>
      <c r="F285" s="222" t="s">
        <v>151</v>
      </c>
      <c r="G285" s="220"/>
      <c r="H285" s="223">
        <v>11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161</v>
      </c>
      <c r="AU285" s="229" t="s">
        <v>91</v>
      </c>
      <c r="AV285" s="13" t="s">
        <v>91</v>
      </c>
      <c r="AW285" s="13" t="s">
        <v>38</v>
      </c>
      <c r="AX285" s="13" t="s">
        <v>89</v>
      </c>
      <c r="AY285" s="229" t="s">
        <v>149</v>
      </c>
    </row>
    <row r="286" spans="2:65" s="1" customFormat="1" ht="16.5" customHeight="1" x14ac:dyDescent="0.2">
      <c r="B286" s="33"/>
      <c r="C286" s="195" t="s">
        <v>346</v>
      </c>
      <c r="D286" s="195" t="s">
        <v>153</v>
      </c>
      <c r="E286" s="196" t="s">
        <v>444</v>
      </c>
      <c r="F286" s="197" t="s">
        <v>445</v>
      </c>
      <c r="G286" s="198" t="s">
        <v>380</v>
      </c>
      <c r="H286" s="199">
        <v>2</v>
      </c>
      <c r="I286" s="200"/>
      <c r="J286" s="201">
        <f>ROUND(I286*H286,2)</f>
        <v>0</v>
      </c>
      <c r="K286" s="197" t="s">
        <v>157</v>
      </c>
      <c r="L286" s="37"/>
      <c r="M286" s="202" t="s">
        <v>1</v>
      </c>
      <c r="N286" s="203" t="s">
        <v>47</v>
      </c>
      <c r="O286" s="65"/>
      <c r="P286" s="204">
        <f>O286*H286</f>
        <v>0</v>
      </c>
      <c r="Q286" s="204">
        <v>0.42080000000000001</v>
      </c>
      <c r="R286" s="204">
        <f>Q286*H286</f>
        <v>0.84160000000000001</v>
      </c>
      <c r="S286" s="204">
        <v>0</v>
      </c>
      <c r="T286" s="205">
        <f>S286*H286</f>
        <v>0</v>
      </c>
      <c r="AR286" s="206" t="s">
        <v>158</v>
      </c>
      <c r="AT286" s="206" t="s">
        <v>153</v>
      </c>
      <c r="AU286" s="206" t="s">
        <v>91</v>
      </c>
      <c r="AY286" s="16" t="s">
        <v>149</v>
      </c>
      <c r="BE286" s="207">
        <f>IF(N286="základní",J286,0)</f>
        <v>0</v>
      </c>
      <c r="BF286" s="207">
        <f>IF(N286="snížená",J286,0)</f>
        <v>0</v>
      </c>
      <c r="BG286" s="207">
        <f>IF(N286="zákl. přenesená",J286,0)</f>
        <v>0</v>
      </c>
      <c r="BH286" s="207">
        <f>IF(N286="sníž. přenesená",J286,0)</f>
        <v>0</v>
      </c>
      <c r="BI286" s="207">
        <f>IF(N286="nulová",J286,0)</f>
        <v>0</v>
      </c>
      <c r="BJ286" s="16" t="s">
        <v>89</v>
      </c>
      <c r="BK286" s="207">
        <f>ROUND(I286*H286,2)</f>
        <v>0</v>
      </c>
      <c r="BL286" s="16" t="s">
        <v>158</v>
      </c>
      <c r="BM286" s="206" t="s">
        <v>446</v>
      </c>
    </row>
    <row r="287" spans="2:65" s="13" customFormat="1" ht="11.25" x14ac:dyDescent="0.2">
      <c r="B287" s="219"/>
      <c r="C287" s="220"/>
      <c r="D287" s="210" t="s">
        <v>161</v>
      </c>
      <c r="E287" s="221" t="s">
        <v>1</v>
      </c>
      <c r="F287" s="222" t="s">
        <v>91</v>
      </c>
      <c r="G287" s="220"/>
      <c r="H287" s="223">
        <v>2</v>
      </c>
      <c r="I287" s="224"/>
      <c r="J287" s="220"/>
      <c r="K287" s="220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161</v>
      </c>
      <c r="AU287" s="229" t="s">
        <v>91</v>
      </c>
      <c r="AV287" s="13" t="s">
        <v>91</v>
      </c>
      <c r="AW287" s="13" t="s">
        <v>38</v>
      </c>
      <c r="AX287" s="13" t="s">
        <v>89</v>
      </c>
      <c r="AY287" s="229" t="s">
        <v>149</v>
      </c>
    </row>
    <row r="288" spans="2:65" s="1" customFormat="1" ht="16.5" customHeight="1" x14ac:dyDescent="0.2">
      <c r="B288" s="33"/>
      <c r="C288" s="195" t="s">
        <v>447</v>
      </c>
      <c r="D288" s="195" t="s">
        <v>153</v>
      </c>
      <c r="E288" s="196" t="s">
        <v>448</v>
      </c>
      <c r="F288" s="197" t="s">
        <v>449</v>
      </c>
      <c r="G288" s="198" t="s">
        <v>380</v>
      </c>
      <c r="H288" s="199">
        <v>2</v>
      </c>
      <c r="I288" s="200"/>
      <c r="J288" s="201">
        <f>ROUND(I288*H288,2)</f>
        <v>0</v>
      </c>
      <c r="K288" s="197" t="s">
        <v>157</v>
      </c>
      <c r="L288" s="37"/>
      <c r="M288" s="202" t="s">
        <v>1</v>
      </c>
      <c r="N288" s="203" t="s">
        <v>47</v>
      </c>
      <c r="O288" s="65"/>
      <c r="P288" s="204">
        <f>O288*H288</f>
        <v>0</v>
      </c>
      <c r="Q288" s="204">
        <v>0.32973999999999998</v>
      </c>
      <c r="R288" s="204">
        <f>Q288*H288</f>
        <v>0.65947999999999996</v>
      </c>
      <c r="S288" s="204">
        <v>0</v>
      </c>
      <c r="T288" s="205">
        <f>S288*H288</f>
        <v>0</v>
      </c>
      <c r="AR288" s="206" t="s">
        <v>158</v>
      </c>
      <c r="AT288" s="206" t="s">
        <v>153</v>
      </c>
      <c r="AU288" s="206" t="s">
        <v>91</v>
      </c>
      <c r="AY288" s="16" t="s">
        <v>149</v>
      </c>
      <c r="BE288" s="207">
        <f>IF(N288="základní",J288,0)</f>
        <v>0</v>
      </c>
      <c r="BF288" s="207">
        <f>IF(N288="snížená",J288,0)</f>
        <v>0</v>
      </c>
      <c r="BG288" s="207">
        <f>IF(N288="zákl. přenesená",J288,0)</f>
        <v>0</v>
      </c>
      <c r="BH288" s="207">
        <f>IF(N288="sníž. přenesená",J288,0)</f>
        <v>0</v>
      </c>
      <c r="BI288" s="207">
        <f>IF(N288="nulová",J288,0)</f>
        <v>0</v>
      </c>
      <c r="BJ288" s="16" t="s">
        <v>89</v>
      </c>
      <c r="BK288" s="207">
        <f>ROUND(I288*H288,2)</f>
        <v>0</v>
      </c>
      <c r="BL288" s="16" t="s">
        <v>158</v>
      </c>
      <c r="BM288" s="206" t="s">
        <v>450</v>
      </c>
    </row>
    <row r="289" spans="2:65" s="13" customFormat="1" ht="11.25" x14ac:dyDescent="0.2">
      <c r="B289" s="219"/>
      <c r="C289" s="220"/>
      <c r="D289" s="210" t="s">
        <v>161</v>
      </c>
      <c r="E289" s="221" t="s">
        <v>1</v>
      </c>
      <c r="F289" s="222" t="s">
        <v>91</v>
      </c>
      <c r="G289" s="220"/>
      <c r="H289" s="223">
        <v>2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161</v>
      </c>
      <c r="AU289" s="229" t="s">
        <v>91</v>
      </c>
      <c r="AV289" s="13" t="s">
        <v>91</v>
      </c>
      <c r="AW289" s="13" t="s">
        <v>38</v>
      </c>
      <c r="AX289" s="13" t="s">
        <v>89</v>
      </c>
      <c r="AY289" s="229" t="s">
        <v>149</v>
      </c>
    </row>
    <row r="290" spans="2:65" s="1" customFormat="1" ht="16.5" customHeight="1" x14ac:dyDescent="0.2">
      <c r="B290" s="33"/>
      <c r="C290" s="195" t="s">
        <v>334</v>
      </c>
      <c r="D290" s="195" t="s">
        <v>153</v>
      </c>
      <c r="E290" s="196" t="s">
        <v>451</v>
      </c>
      <c r="F290" s="197" t="s">
        <v>452</v>
      </c>
      <c r="G290" s="198" t="s">
        <v>380</v>
      </c>
      <c r="H290" s="199">
        <v>5</v>
      </c>
      <c r="I290" s="200"/>
      <c r="J290" s="201">
        <f>ROUND(I290*H290,2)</f>
        <v>0</v>
      </c>
      <c r="K290" s="197" t="s">
        <v>157</v>
      </c>
      <c r="L290" s="37"/>
      <c r="M290" s="202" t="s">
        <v>1</v>
      </c>
      <c r="N290" s="203" t="s">
        <v>47</v>
      </c>
      <c r="O290" s="65"/>
      <c r="P290" s="204">
        <f>O290*H290</f>
        <v>0</v>
      </c>
      <c r="Q290" s="204">
        <v>0.31108000000000002</v>
      </c>
      <c r="R290" s="204">
        <f>Q290*H290</f>
        <v>1.5554000000000001</v>
      </c>
      <c r="S290" s="204">
        <v>0</v>
      </c>
      <c r="T290" s="205">
        <f>S290*H290</f>
        <v>0</v>
      </c>
      <c r="AR290" s="206" t="s">
        <v>158</v>
      </c>
      <c r="AT290" s="206" t="s">
        <v>153</v>
      </c>
      <c r="AU290" s="206" t="s">
        <v>91</v>
      </c>
      <c r="AY290" s="16" t="s">
        <v>149</v>
      </c>
      <c r="BE290" s="207">
        <f>IF(N290="základní",J290,0)</f>
        <v>0</v>
      </c>
      <c r="BF290" s="207">
        <f>IF(N290="snížená",J290,0)</f>
        <v>0</v>
      </c>
      <c r="BG290" s="207">
        <f>IF(N290="zákl. přenesená",J290,0)</f>
        <v>0</v>
      </c>
      <c r="BH290" s="207">
        <f>IF(N290="sníž. přenesená",J290,0)</f>
        <v>0</v>
      </c>
      <c r="BI290" s="207">
        <f>IF(N290="nulová",J290,0)</f>
        <v>0</v>
      </c>
      <c r="BJ290" s="16" t="s">
        <v>89</v>
      </c>
      <c r="BK290" s="207">
        <f>ROUND(I290*H290,2)</f>
        <v>0</v>
      </c>
      <c r="BL290" s="16" t="s">
        <v>158</v>
      </c>
      <c r="BM290" s="206" t="s">
        <v>453</v>
      </c>
    </row>
    <row r="291" spans="2:65" s="13" customFormat="1" ht="11.25" x14ac:dyDescent="0.2">
      <c r="B291" s="219"/>
      <c r="C291" s="220"/>
      <c r="D291" s="210" t="s">
        <v>161</v>
      </c>
      <c r="E291" s="221" t="s">
        <v>1</v>
      </c>
      <c r="F291" s="222" t="s">
        <v>179</v>
      </c>
      <c r="G291" s="220"/>
      <c r="H291" s="223">
        <v>5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161</v>
      </c>
      <c r="AU291" s="229" t="s">
        <v>91</v>
      </c>
      <c r="AV291" s="13" t="s">
        <v>91</v>
      </c>
      <c r="AW291" s="13" t="s">
        <v>38</v>
      </c>
      <c r="AX291" s="13" t="s">
        <v>89</v>
      </c>
      <c r="AY291" s="229" t="s">
        <v>149</v>
      </c>
    </row>
    <row r="292" spans="2:65" s="1" customFormat="1" ht="16.5" customHeight="1" x14ac:dyDescent="0.2">
      <c r="B292" s="33"/>
      <c r="C292" s="195" t="s">
        <v>454</v>
      </c>
      <c r="D292" s="195" t="s">
        <v>153</v>
      </c>
      <c r="E292" s="196" t="s">
        <v>455</v>
      </c>
      <c r="F292" s="197" t="s">
        <v>456</v>
      </c>
      <c r="G292" s="198" t="s">
        <v>380</v>
      </c>
      <c r="H292" s="199">
        <v>12</v>
      </c>
      <c r="I292" s="200"/>
      <c r="J292" s="201">
        <f>ROUND(I292*H292,2)</f>
        <v>0</v>
      </c>
      <c r="K292" s="197" t="s">
        <v>157</v>
      </c>
      <c r="L292" s="37"/>
      <c r="M292" s="202" t="s">
        <v>1</v>
      </c>
      <c r="N292" s="203" t="s">
        <v>47</v>
      </c>
      <c r="O292" s="65"/>
      <c r="P292" s="204">
        <f>O292*H292</f>
        <v>0</v>
      </c>
      <c r="Q292" s="204">
        <v>0.26469999999999999</v>
      </c>
      <c r="R292" s="204">
        <f>Q292*H292</f>
        <v>3.1764000000000001</v>
      </c>
      <c r="S292" s="204">
        <v>0</v>
      </c>
      <c r="T292" s="205">
        <f>S292*H292</f>
        <v>0</v>
      </c>
      <c r="AR292" s="206" t="s">
        <v>158</v>
      </c>
      <c r="AT292" s="206" t="s">
        <v>153</v>
      </c>
      <c r="AU292" s="206" t="s">
        <v>91</v>
      </c>
      <c r="AY292" s="16" t="s">
        <v>149</v>
      </c>
      <c r="BE292" s="207">
        <f>IF(N292="základní",J292,0)</f>
        <v>0</v>
      </c>
      <c r="BF292" s="207">
        <f>IF(N292="snížená",J292,0)</f>
        <v>0</v>
      </c>
      <c r="BG292" s="207">
        <f>IF(N292="zákl. přenesená",J292,0)</f>
        <v>0</v>
      </c>
      <c r="BH292" s="207">
        <f>IF(N292="sníž. přenesená",J292,0)</f>
        <v>0</v>
      </c>
      <c r="BI292" s="207">
        <f>IF(N292="nulová",J292,0)</f>
        <v>0</v>
      </c>
      <c r="BJ292" s="16" t="s">
        <v>89</v>
      </c>
      <c r="BK292" s="207">
        <f>ROUND(I292*H292,2)</f>
        <v>0</v>
      </c>
      <c r="BL292" s="16" t="s">
        <v>158</v>
      </c>
      <c r="BM292" s="206" t="s">
        <v>457</v>
      </c>
    </row>
    <row r="293" spans="2:65" s="13" customFormat="1" ht="11.25" x14ac:dyDescent="0.2">
      <c r="B293" s="219"/>
      <c r="C293" s="220"/>
      <c r="D293" s="210" t="s">
        <v>161</v>
      </c>
      <c r="E293" s="221" t="s">
        <v>1</v>
      </c>
      <c r="F293" s="222" t="s">
        <v>191</v>
      </c>
      <c r="G293" s="220"/>
      <c r="H293" s="223">
        <v>12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161</v>
      </c>
      <c r="AU293" s="229" t="s">
        <v>91</v>
      </c>
      <c r="AV293" s="13" t="s">
        <v>91</v>
      </c>
      <c r="AW293" s="13" t="s">
        <v>38</v>
      </c>
      <c r="AX293" s="13" t="s">
        <v>89</v>
      </c>
      <c r="AY293" s="229" t="s">
        <v>149</v>
      </c>
    </row>
    <row r="294" spans="2:65" s="1" customFormat="1" ht="16.5" customHeight="1" x14ac:dyDescent="0.2">
      <c r="B294" s="33"/>
      <c r="C294" s="195" t="s">
        <v>458</v>
      </c>
      <c r="D294" s="195" t="s">
        <v>153</v>
      </c>
      <c r="E294" s="196" t="s">
        <v>459</v>
      </c>
      <c r="F294" s="197" t="s">
        <v>460</v>
      </c>
      <c r="G294" s="198" t="s">
        <v>380</v>
      </c>
      <c r="H294" s="199">
        <v>10</v>
      </c>
      <c r="I294" s="200"/>
      <c r="J294" s="201">
        <f>ROUND(I294*H294,2)</f>
        <v>0</v>
      </c>
      <c r="K294" s="197" t="s">
        <v>1</v>
      </c>
      <c r="L294" s="37"/>
      <c r="M294" s="202" t="s">
        <v>1</v>
      </c>
      <c r="N294" s="203" t="s">
        <v>47</v>
      </c>
      <c r="O294" s="65"/>
      <c r="P294" s="204">
        <f>O294*H294</f>
        <v>0</v>
      </c>
      <c r="Q294" s="204">
        <v>0.01</v>
      </c>
      <c r="R294" s="204">
        <f>Q294*H294</f>
        <v>0.1</v>
      </c>
      <c r="S294" s="204">
        <v>0</v>
      </c>
      <c r="T294" s="205">
        <f>S294*H294</f>
        <v>0</v>
      </c>
      <c r="AR294" s="206" t="s">
        <v>158</v>
      </c>
      <c r="AT294" s="206" t="s">
        <v>153</v>
      </c>
      <c r="AU294" s="206" t="s">
        <v>91</v>
      </c>
      <c r="AY294" s="16" t="s">
        <v>149</v>
      </c>
      <c r="BE294" s="207">
        <f>IF(N294="základní",J294,0)</f>
        <v>0</v>
      </c>
      <c r="BF294" s="207">
        <f>IF(N294="snížená",J294,0)</f>
        <v>0</v>
      </c>
      <c r="BG294" s="207">
        <f>IF(N294="zákl. přenesená",J294,0)</f>
        <v>0</v>
      </c>
      <c r="BH294" s="207">
        <f>IF(N294="sníž. přenesená",J294,0)</f>
        <v>0</v>
      </c>
      <c r="BI294" s="207">
        <f>IF(N294="nulová",J294,0)</f>
        <v>0</v>
      </c>
      <c r="BJ294" s="16" t="s">
        <v>89</v>
      </c>
      <c r="BK294" s="207">
        <f>ROUND(I294*H294,2)</f>
        <v>0</v>
      </c>
      <c r="BL294" s="16" t="s">
        <v>158</v>
      </c>
      <c r="BM294" s="206" t="s">
        <v>461</v>
      </c>
    </row>
    <row r="295" spans="2:65" s="11" customFormat="1" ht="22.9" customHeight="1" x14ac:dyDescent="0.2">
      <c r="B295" s="179"/>
      <c r="C295" s="180"/>
      <c r="D295" s="181" t="s">
        <v>81</v>
      </c>
      <c r="E295" s="193" t="s">
        <v>462</v>
      </c>
      <c r="F295" s="193" t="s">
        <v>463</v>
      </c>
      <c r="G295" s="180"/>
      <c r="H295" s="180"/>
      <c r="I295" s="183"/>
      <c r="J295" s="194">
        <f>BK295</f>
        <v>0</v>
      </c>
      <c r="K295" s="180"/>
      <c r="L295" s="185"/>
      <c r="M295" s="186"/>
      <c r="N295" s="187"/>
      <c r="O295" s="187"/>
      <c r="P295" s="188">
        <f>SUM(P296:P336)</f>
        <v>0</v>
      </c>
      <c r="Q295" s="187"/>
      <c r="R295" s="188">
        <f>SUM(R296:R336)</f>
        <v>91.233647000000019</v>
      </c>
      <c r="S295" s="187"/>
      <c r="T295" s="189">
        <f>SUM(T296:T336)</f>
        <v>0</v>
      </c>
      <c r="AR295" s="190" t="s">
        <v>89</v>
      </c>
      <c r="AT295" s="191" t="s">
        <v>81</v>
      </c>
      <c r="AU295" s="191" t="s">
        <v>89</v>
      </c>
      <c r="AY295" s="190" t="s">
        <v>149</v>
      </c>
      <c r="BK295" s="192">
        <f>SUM(BK296:BK336)</f>
        <v>0</v>
      </c>
    </row>
    <row r="296" spans="2:65" s="1" customFormat="1" ht="16.5" customHeight="1" x14ac:dyDescent="0.2">
      <c r="B296" s="33"/>
      <c r="C296" s="195" t="s">
        <v>464</v>
      </c>
      <c r="D296" s="195" t="s">
        <v>153</v>
      </c>
      <c r="E296" s="196" t="s">
        <v>465</v>
      </c>
      <c r="F296" s="197" t="s">
        <v>466</v>
      </c>
      <c r="G296" s="198" t="s">
        <v>187</v>
      </c>
      <c r="H296" s="199">
        <v>141.5</v>
      </c>
      <c r="I296" s="200"/>
      <c r="J296" s="201">
        <f>ROUND(I296*H296,2)</f>
        <v>0</v>
      </c>
      <c r="K296" s="197" t="s">
        <v>157</v>
      </c>
      <c r="L296" s="37"/>
      <c r="M296" s="202" t="s">
        <v>1</v>
      </c>
      <c r="N296" s="203" t="s">
        <v>47</v>
      </c>
      <c r="O296" s="65"/>
      <c r="P296" s="204">
        <f>O296*H296</f>
        <v>0</v>
      </c>
      <c r="Q296" s="204">
        <v>1.1E-4</v>
      </c>
      <c r="R296" s="204">
        <f>Q296*H296</f>
        <v>1.5565000000000001E-2</v>
      </c>
      <c r="S296" s="204">
        <v>0</v>
      </c>
      <c r="T296" s="205">
        <f>S296*H296</f>
        <v>0</v>
      </c>
      <c r="AR296" s="206" t="s">
        <v>158</v>
      </c>
      <c r="AT296" s="206" t="s">
        <v>153</v>
      </c>
      <c r="AU296" s="206" t="s">
        <v>91</v>
      </c>
      <c r="AY296" s="16" t="s">
        <v>149</v>
      </c>
      <c r="BE296" s="207">
        <f>IF(N296="základní",J296,0)</f>
        <v>0</v>
      </c>
      <c r="BF296" s="207">
        <f>IF(N296="snížená",J296,0)</f>
        <v>0</v>
      </c>
      <c r="BG296" s="207">
        <f>IF(N296="zákl. přenesená",J296,0)</f>
        <v>0</v>
      </c>
      <c r="BH296" s="207">
        <f>IF(N296="sníž. přenesená",J296,0)</f>
        <v>0</v>
      </c>
      <c r="BI296" s="207">
        <f>IF(N296="nulová",J296,0)</f>
        <v>0</v>
      </c>
      <c r="BJ296" s="16" t="s">
        <v>89</v>
      </c>
      <c r="BK296" s="207">
        <f>ROUND(I296*H296,2)</f>
        <v>0</v>
      </c>
      <c r="BL296" s="16" t="s">
        <v>158</v>
      </c>
      <c r="BM296" s="206" t="s">
        <v>467</v>
      </c>
    </row>
    <row r="297" spans="2:65" s="12" customFormat="1" ht="11.25" x14ac:dyDescent="0.2">
      <c r="B297" s="208"/>
      <c r="C297" s="209"/>
      <c r="D297" s="210" t="s">
        <v>161</v>
      </c>
      <c r="E297" s="211" t="s">
        <v>1</v>
      </c>
      <c r="F297" s="212" t="s">
        <v>468</v>
      </c>
      <c r="G297" s="209"/>
      <c r="H297" s="211" t="s">
        <v>1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161</v>
      </c>
      <c r="AU297" s="218" t="s">
        <v>91</v>
      </c>
      <c r="AV297" s="12" t="s">
        <v>89</v>
      </c>
      <c r="AW297" s="12" t="s">
        <v>38</v>
      </c>
      <c r="AX297" s="12" t="s">
        <v>82</v>
      </c>
      <c r="AY297" s="218" t="s">
        <v>149</v>
      </c>
    </row>
    <row r="298" spans="2:65" s="13" customFormat="1" ht="11.25" x14ac:dyDescent="0.2">
      <c r="B298" s="219"/>
      <c r="C298" s="220"/>
      <c r="D298" s="210" t="s">
        <v>161</v>
      </c>
      <c r="E298" s="221" t="s">
        <v>1</v>
      </c>
      <c r="F298" s="222" t="s">
        <v>469</v>
      </c>
      <c r="G298" s="220"/>
      <c r="H298" s="223">
        <v>141.5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161</v>
      </c>
      <c r="AU298" s="229" t="s">
        <v>91</v>
      </c>
      <c r="AV298" s="13" t="s">
        <v>91</v>
      </c>
      <c r="AW298" s="13" t="s">
        <v>38</v>
      </c>
      <c r="AX298" s="13" t="s">
        <v>89</v>
      </c>
      <c r="AY298" s="229" t="s">
        <v>149</v>
      </c>
    </row>
    <row r="299" spans="2:65" s="1" customFormat="1" ht="16.5" customHeight="1" x14ac:dyDescent="0.2">
      <c r="B299" s="33"/>
      <c r="C299" s="230" t="s">
        <v>470</v>
      </c>
      <c r="D299" s="230" t="s">
        <v>209</v>
      </c>
      <c r="E299" s="231" t="s">
        <v>471</v>
      </c>
      <c r="F299" s="232" t="s">
        <v>472</v>
      </c>
      <c r="G299" s="233" t="s">
        <v>283</v>
      </c>
      <c r="H299" s="234">
        <v>83.688000000000002</v>
      </c>
      <c r="I299" s="235"/>
      <c r="J299" s="236">
        <f>ROUND(I299*H299,2)</f>
        <v>0</v>
      </c>
      <c r="K299" s="232" t="s">
        <v>157</v>
      </c>
      <c r="L299" s="237"/>
      <c r="M299" s="238" t="s">
        <v>1</v>
      </c>
      <c r="N299" s="239" t="s">
        <v>47</v>
      </c>
      <c r="O299" s="65"/>
      <c r="P299" s="204">
        <f>O299*H299</f>
        <v>0</v>
      </c>
      <c r="Q299" s="204">
        <v>1E-3</v>
      </c>
      <c r="R299" s="204">
        <f>Q299*H299</f>
        <v>8.3687999999999999E-2</v>
      </c>
      <c r="S299" s="204">
        <v>0</v>
      </c>
      <c r="T299" s="205">
        <f>S299*H299</f>
        <v>0</v>
      </c>
      <c r="AR299" s="206" t="s">
        <v>199</v>
      </c>
      <c r="AT299" s="206" t="s">
        <v>209</v>
      </c>
      <c r="AU299" s="206" t="s">
        <v>91</v>
      </c>
      <c r="AY299" s="16" t="s">
        <v>149</v>
      </c>
      <c r="BE299" s="207">
        <f>IF(N299="základní",J299,0)</f>
        <v>0</v>
      </c>
      <c r="BF299" s="207">
        <f>IF(N299="snížená",J299,0)</f>
        <v>0</v>
      </c>
      <c r="BG299" s="207">
        <f>IF(N299="zákl. přenesená",J299,0)</f>
        <v>0</v>
      </c>
      <c r="BH299" s="207">
        <f>IF(N299="sníž. přenesená",J299,0)</f>
        <v>0</v>
      </c>
      <c r="BI299" s="207">
        <f>IF(N299="nulová",J299,0)</f>
        <v>0</v>
      </c>
      <c r="BJ299" s="16" t="s">
        <v>89</v>
      </c>
      <c r="BK299" s="207">
        <f>ROUND(I299*H299,2)</f>
        <v>0</v>
      </c>
      <c r="BL299" s="16" t="s">
        <v>158</v>
      </c>
      <c r="BM299" s="206" t="s">
        <v>473</v>
      </c>
    </row>
    <row r="300" spans="2:65" s="13" customFormat="1" ht="11.25" x14ac:dyDescent="0.2">
      <c r="B300" s="219"/>
      <c r="C300" s="220"/>
      <c r="D300" s="210" t="s">
        <v>161</v>
      </c>
      <c r="E300" s="221" t="s">
        <v>1</v>
      </c>
      <c r="F300" s="222" t="s">
        <v>474</v>
      </c>
      <c r="G300" s="220"/>
      <c r="H300" s="223">
        <v>83.688000000000002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161</v>
      </c>
      <c r="AU300" s="229" t="s">
        <v>91</v>
      </c>
      <c r="AV300" s="13" t="s">
        <v>91</v>
      </c>
      <c r="AW300" s="13" t="s">
        <v>38</v>
      </c>
      <c r="AX300" s="13" t="s">
        <v>89</v>
      </c>
      <c r="AY300" s="229" t="s">
        <v>149</v>
      </c>
    </row>
    <row r="301" spans="2:65" s="1" customFormat="1" ht="16.5" customHeight="1" x14ac:dyDescent="0.2">
      <c r="B301" s="33"/>
      <c r="C301" s="195" t="s">
        <v>475</v>
      </c>
      <c r="D301" s="195" t="s">
        <v>153</v>
      </c>
      <c r="E301" s="196" t="s">
        <v>476</v>
      </c>
      <c r="F301" s="197" t="s">
        <v>477</v>
      </c>
      <c r="G301" s="198" t="s">
        <v>156</v>
      </c>
      <c r="H301" s="199">
        <v>66</v>
      </c>
      <c r="I301" s="200"/>
      <c r="J301" s="201">
        <f>ROUND(I301*H301,2)</f>
        <v>0</v>
      </c>
      <c r="K301" s="197" t="s">
        <v>157</v>
      </c>
      <c r="L301" s="37"/>
      <c r="M301" s="202" t="s">
        <v>1</v>
      </c>
      <c r="N301" s="203" t="s">
        <v>47</v>
      </c>
      <c r="O301" s="65"/>
      <c r="P301" s="204">
        <f>O301*H301</f>
        <v>0</v>
      </c>
      <c r="Q301" s="204">
        <v>8.4999999999999995E-4</v>
      </c>
      <c r="R301" s="204">
        <f>Q301*H301</f>
        <v>5.6099999999999997E-2</v>
      </c>
      <c r="S301" s="204">
        <v>0</v>
      </c>
      <c r="T301" s="205">
        <f>S301*H301</f>
        <v>0</v>
      </c>
      <c r="AR301" s="206" t="s">
        <v>158</v>
      </c>
      <c r="AT301" s="206" t="s">
        <v>153</v>
      </c>
      <c r="AU301" s="206" t="s">
        <v>91</v>
      </c>
      <c r="AY301" s="16" t="s">
        <v>149</v>
      </c>
      <c r="BE301" s="207">
        <f>IF(N301="základní",J301,0)</f>
        <v>0</v>
      </c>
      <c r="BF301" s="207">
        <f>IF(N301="snížená",J301,0)</f>
        <v>0</v>
      </c>
      <c r="BG301" s="207">
        <f>IF(N301="zákl. přenesená",J301,0)</f>
        <v>0</v>
      </c>
      <c r="BH301" s="207">
        <f>IF(N301="sníž. přenesená",J301,0)</f>
        <v>0</v>
      </c>
      <c r="BI301" s="207">
        <f>IF(N301="nulová",J301,0)</f>
        <v>0</v>
      </c>
      <c r="BJ301" s="16" t="s">
        <v>89</v>
      </c>
      <c r="BK301" s="207">
        <f>ROUND(I301*H301,2)</f>
        <v>0</v>
      </c>
      <c r="BL301" s="16" t="s">
        <v>158</v>
      </c>
      <c r="BM301" s="206" t="s">
        <v>478</v>
      </c>
    </row>
    <row r="302" spans="2:65" s="12" customFormat="1" ht="11.25" x14ac:dyDescent="0.2">
      <c r="B302" s="208"/>
      <c r="C302" s="209"/>
      <c r="D302" s="210" t="s">
        <v>161</v>
      </c>
      <c r="E302" s="211" t="s">
        <v>1</v>
      </c>
      <c r="F302" s="212" t="s">
        <v>479</v>
      </c>
      <c r="G302" s="209"/>
      <c r="H302" s="211" t="s">
        <v>1</v>
      </c>
      <c r="I302" s="213"/>
      <c r="J302" s="209"/>
      <c r="K302" s="209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161</v>
      </c>
      <c r="AU302" s="218" t="s">
        <v>91</v>
      </c>
      <c r="AV302" s="12" t="s">
        <v>89</v>
      </c>
      <c r="AW302" s="12" t="s">
        <v>38</v>
      </c>
      <c r="AX302" s="12" t="s">
        <v>82</v>
      </c>
      <c r="AY302" s="218" t="s">
        <v>149</v>
      </c>
    </row>
    <row r="303" spans="2:65" s="13" customFormat="1" ht="11.25" x14ac:dyDescent="0.2">
      <c r="B303" s="219"/>
      <c r="C303" s="220"/>
      <c r="D303" s="210" t="s">
        <v>161</v>
      </c>
      <c r="E303" s="221" t="s">
        <v>1</v>
      </c>
      <c r="F303" s="222" t="s">
        <v>480</v>
      </c>
      <c r="G303" s="220"/>
      <c r="H303" s="223">
        <v>2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161</v>
      </c>
      <c r="AU303" s="229" t="s">
        <v>91</v>
      </c>
      <c r="AV303" s="13" t="s">
        <v>91</v>
      </c>
      <c r="AW303" s="13" t="s">
        <v>38</v>
      </c>
      <c r="AX303" s="13" t="s">
        <v>82</v>
      </c>
      <c r="AY303" s="229" t="s">
        <v>149</v>
      </c>
    </row>
    <row r="304" spans="2:65" s="12" customFormat="1" ht="11.25" x14ac:dyDescent="0.2">
      <c r="B304" s="208"/>
      <c r="C304" s="209"/>
      <c r="D304" s="210" t="s">
        <v>161</v>
      </c>
      <c r="E304" s="211" t="s">
        <v>1</v>
      </c>
      <c r="F304" s="212" t="s">
        <v>481</v>
      </c>
      <c r="G304" s="209"/>
      <c r="H304" s="211" t="s">
        <v>1</v>
      </c>
      <c r="I304" s="213"/>
      <c r="J304" s="209"/>
      <c r="K304" s="209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161</v>
      </c>
      <c r="AU304" s="218" t="s">
        <v>91</v>
      </c>
      <c r="AV304" s="12" t="s">
        <v>89</v>
      </c>
      <c r="AW304" s="12" t="s">
        <v>38</v>
      </c>
      <c r="AX304" s="12" t="s">
        <v>82</v>
      </c>
      <c r="AY304" s="218" t="s">
        <v>149</v>
      </c>
    </row>
    <row r="305" spans="2:65" s="13" customFormat="1" ht="11.25" x14ac:dyDescent="0.2">
      <c r="B305" s="219"/>
      <c r="C305" s="220"/>
      <c r="D305" s="210" t="s">
        <v>161</v>
      </c>
      <c r="E305" s="221" t="s">
        <v>1</v>
      </c>
      <c r="F305" s="222" t="s">
        <v>482</v>
      </c>
      <c r="G305" s="220"/>
      <c r="H305" s="223">
        <v>40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161</v>
      </c>
      <c r="AU305" s="229" t="s">
        <v>91</v>
      </c>
      <c r="AV305" s="13" t="s">
        <v>91</v>
      </c>
      <c r="AW305" s="13" t="s">
        <v>38</v>
      </c>
      <c r="AX305" s="13" t="s">
        <v>82</v>
      </c>
      <c r="AY305" s="229" t="s">
        <v>149</v>
      </c>
    </row>
    <row r="306" spans="2:65" s="12" customFormat="1" ht="11.25" x14ac:dyDescent="0.2">
      <c r="B306" s="208"/>
      <c r="C306" s="209"/>
      <c r="D306" s="210" t="s">
        <v>161</v>
      </c>
      <c r="E306" s="211" t="s">
        <v>1</v>
      </c>
      <c r="F306" s="212" t="s">
        <v>483</v>
      </c>
      <c r="G306" s="209"/>
      <c r="H306" s="211" t="s">
        <v>1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161</v>
      </c>
      <c r="AU306" s="218" t="s">
        <v>91</v>
      </c>
      <c r="AV306" s="12" t="s">
        <v>89</v>
      </c>
      <c r="AW306" s="12" t="s">
        <v>38</v>
      </c>
      <c r="AX306" s="12" t="s">
        <v>82</v>
      </c>
      <c r="AY306" s="218" t="s">
        <v>149</v>
      </c>
    </row>
    <row r="307" spans="2:65" s="13" customFormat="1" ht="11.25" x14ac:dyDescent="0.2">
      <c r="B307" s="219"/>
      <c r="C307" s="220"/>
      <c r="D307" s="210" t="s">
        <v>161</v>
      </c>
      <c r="E307" s="221" t="s">
        <v>1</v>
      </c>
      <c r="F307" s="222" t="s">
        <v>484</v>
      </c>
      <c r="G307" s="220"/>
      <c r="H307" s="223">
        <v>16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161</v>
      </c>
      <c r="AU307" s="229" t="s">
        <v>91</v>
      </c>
      <c r="AV307" s="13" t="s">
        <v>91</v>
      </c>
      <c r="AW307" s="13" t="s">
        <v>38</v>
      </c>
      <c r="AX307" s="13" t="s">
        <v>82</v>
      </c>
      <c r="AY307" s="229" t="s">
        <v>149</v>
      </c>
    </row>
    <row r="308" spans="2:65" s="12" customFormat="1" ht="11.25" x14ac:dyDescent="0.2">
      <c r="B308" s="208"/>
      <c r="C308" s="209"/>
      <c r="D308" s="210" t="s">
        <v>161</v>
      </c>
      <c r="E308" s="211" t="s">
        <v>1</v>
      </c>
      <c r="F308" s="212" t="s">
        <v>485</v>
      </c>
      <c r="G308" s="209"/>
      <c r="H308" s="211" t="s">
        <v>1</v>
      </c>
      <c r="I308" s="213"/>
      <c r="J308" s="209"/>
      <c r="K308" s="209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161</v>
      </c>
      <c r="AU308" s="218" t="s">
        <v>91</v>
      </c>
      <c r="AV308" s="12" t="s">
        <v>89</v>
      </c>
      <c r="AW308" s="12" t="s">
        <v>38</v>
      </c>
      <c r="AX308" s="12" t="s">
        <v>82</v>
      </c>
      <c r="AY308" s="218" t="s">
        <v>149</v>
      </c>
    </row>
    <row r="309" spans="2:65" s="13" customFormat="1" ht="11.25" x14ac:dyDescent="0.2">
      <c r="B309" s="219"/>
      <c r="C309" s="220"/>
      <c r="D309" s="210" t="s">
        <v>161</v>
      </c>
      <c r="E309" s="221" t="s">
        <v>1</v>
      </c>
      <c r="F309" s="222" t="s">
        <v>91</v>
      </c>
      <c r="G309" s="220"/>
      <c r="H309" s="223">
        <v>2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161</v>
      </c>
      <c r="AU309" s="229" t="s">
        <v>91</v>
      </c>
      <c r="AV309" s="13" t="s">
        <v>91</v>
      </c>
      <c r="AW309" s="13" t="s">
        <v>38</v>
      </c>
      <c r="AX309" s="13" t="s">
        <v>82</v>
      </c>
      <c r="AY309" s="229" t="s">
        <v>149</v>
      </c>
    </row>
    <row r="310" spans="2:65" s="12" customFormat="1" ht="11.25" x14ac:dyDescent="0.2">
      <c r="B310" s="208"/>
      <c r="C310" s="209"/>
      <c r="D310" s="210" t="s">
        <v>161</v>
      </c>
      <c r="E310" s="211" t="s">
        <v>1</v>
      </c>
      <c r="F310" s="212" t="s">
        <v>486</v>
      </c>
      <c r="G310" s="209"/>
      <c r="H310" s="211" t="s">
        <v>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161</v>
      </c>
      <c r="AU310" s="218" t="s">
        <v>91</v>
      </c>
      <c r="AV310" s="12" t="s">
        <v>89</v>
      </c>
      <c r="AW310" s="12" t="s">
        <v>38</v>
      </c>
      <c r="AX310" s="12" t="s">
        <v>82</v>
      </c>
      <c r="AY310" s="218" t="s">
        <v>149</v>
      </c>
    </row>
    <row r="311" spans="2:65" s="13" customFormat="1" ht="11.25" x14ac:dyDescent="0.2">
      <c r="B311" s="219"/>
      <c r="C311" s="220"/>
      <c r="D311" s="210" t="s">
        <v>161</v>
      </c>
      <c r="E311" s="221" t="s">
        <v>1</v>
      </c>
      <c r="F311" s="222" t="s">
        <v>487</v>
      </c>
      <c r="G311" s="220"/>
      <c r="H311" s="223">
        <v>6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161</v>
      </c>
      <c r="AU311" s="229" t="s">
        <v>91</v>
      </c>
      <c r="AV311" s="13" t="s">
        <v>91</v>
      </c>
      <c r="AW311" s="13" t="s">
        <v>38</v>
      </c>
      <c r="AX311" s="13" t="s">
        <v>82</v>
      </c>
      <c r="AY311" s="229" t="s">
        <v>149</v>
      </c>
    </row>
    <row r="312" spans="2:65" s="1" customFormat="1" ht="16.5" customHeight="1" x14ac:dyDescent="0.2">
      <c r="B312" s="33"/>
      <c r="C312" s="195" t="s">
        <v>488</v>
      </c>
      <c r="D312" s="195" t="s">
        <v>153</v>
      </c>
      <c r="E312" s="196" t="s">
        <v>489</v>
      </c>
      <c r="F312" s="197" t="s">
        <v>490</v>
      </c>
      <c r="G312" s="198" t="s">
        <v>187</v>
      </c>
      <c r="H312" s="199">
        <v>412</v>
      </c>
      <c r="I312" s="200"/>
      <c r="J312" s="201">
        <f>ROUND(I312*H312,2)</f>
        <v>0</v>
      </c>
      <c r="K312" s="197" t="s">
        <v>157</v>
      </c>
      <c r="L312" s="37"/>
      <c r="M312" s="202" t="s">
        <v>1</v>
      </c>
      <c r="N312" s="203" t="s">
        <v>47</v>
      </c>
      <c r="O312" s="65"/>
      <c r="P312" s="204">
        <f>O312*H312</f>
        <v>0</v>
      </c>
      <c r="Q312" s="204">
        <v>8.0879999999999994E-2</v>
      </c>
      <c r="R312" s="204">
        <f>Q312*H312</f>
        <v>33.322559999999996</v>
      </c>
      <c r="S312" s="204">
        <v>0</v>
      </c>
      <c r="T312" s="205">
        <f>S312*H312</f>
        <v>0</v>
      </c>
      <c r="AR312" s="206" t="s">
        <v>158</v>
      </c>
      <c r="AT312" s="206" t="s">
        <v>153</v>
      </c>
      <c r="AU312" s="206" t="s">
        <v>91</v>
      </c>
      <c r="AY312" s="16" t="s">
        <v>149</v>
      </c>
      <c r="BE312" s="207">
        <f>IF(N312="základní",J312,0)</f>
        <v>0</v>
      </c>
      <c r="BF312" s="207">
        <f>IF(N312="snížená",J312,0)</f>
        <v>0</v>
      </c>
      <c r="BG312" s="207">
        <f>IF(N312="zákl. přenesená",J312,0)</f>
        <v>0</v>
      </c>
      <c r="BH312" s="207">
        <f>IF(N312="sníž. přenesená",J312,0)</f>
        <v>0</v>
      </c>
      <c r="BI312" s="207">
        <f>IF(N312="nulová",J312,0)</f>
        <v>0</v>
      </c>
      <c r="BJ312" s="16" t="s">
        <v>89</v>
      </c>
      <c r="BK312" s="207">
        <f>ROUND(I312*H312,2)</f>
        <v>0</v>
      </c>
      <c r="BL312" s="16" t="s">
        <v>158</v>
      </c>
      <c r="BM312" s="206" t="s">
        <v>491</v>
      </c>
    </row>
    <row r="313" spans="2:65" s="13" customFormat="1" ht="11.25" x14ac:dyDescent="0.2">
      <c r="B313" s="219"/>
      <c r="C313" s="220"/>
      <c r="D313" s="210" t="s">
        <v>161</v>
      </c>
      <c r="E313" s="221" t="s">
        <v>1</v>
      </c>
      <c r="F313" s="222" t="s">
        <v>492</v>
      </c>
      <c r="G313" s="220"/>
      <c r="H313" s="223">
        <v>139.69999999999999</v>
      </c>
      <c r="I313" s="224"/>
      <c r="J313" s="220"/>
      <c r="K313" s="220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161</v>
      </c>
      <c r="AU313" s="229" t="s">
        <v>91</v>
      </c>
      <c r="AV313" s="13" t="s">
        <v>91</v>
      </c>
      <c r="AW313" s="13" t="s">
        <v>38</v>
      </c>
      <c r="AX313" s="13" t="s">
        <v>82</v>
      </c>
      <c r="AY313" s="229" t="s">
        <v>149</v>
      </c>
    </row>
    <row r="314" spans="2:65" s="13" customFormat="1" ht="11.25" x14ac:dyDescent="0.2">
      <c r="B314" s="219"/>
      <c r="C314" s="220"/>
      <c r="D314" s="210" t="s">
        <v>161</v>
      </c>
      <c r="E314" s="221" t="s">
        <v>1</v>
      </c>
      <c r="F314" s="222" t="s">
        <v>493</v>
      </c>
      <c r="G314" s="220"/>
      <c r="H314" s="223">
        <v>57.8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161</v>
      </c>
      <c r="AU314" s="229" t="s">
        <v>91</v>
      </c>
      <c r="AV314" s="13" t="s">
        <v>91</v>
      </c>
      <c r="AW314" s="13" t="s">
        <v>38</v>
      </c>
      <c r="AX314" s="13" t="s">
        <v>82</v>
      </c>
      <c r="AY314" s="229" t="s">
        <v>149</v>
      </c>
    </row>
    <row r="315" spans="2:65" s="13" customFormat="1" ht="11.25" x14ac:dyDescent="0.2">
      <c r="B315" s="219"/>
      <c r="C315" s="220"/>
      <c r="D315" s="210" t="s">
        <v>161</v>
      </c>
      <c r="E315" s="221" t="s">
        <v>1</v>
      </c>
      <c r="F315" s="222" t="s">
        <v>494</v>
      </c>
      <c r="G315" s="220"/>
      <c r="H315" s="223">
        <v>127.8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161</v>
      </c>
      <c r="AU315" s="229" t="s">
        <v>91</v>
      </c>
      <c r="AV315" s="13" t="s">
        <v>91</v>
      </c>
      <c r="AW315" s="13" t="s">
        <v>38</v>
      </c>
      <c r="AX315" s="13" t="s">
        <v>82</v>
      </c>
      <c r="AY315" s="229" t="s">
        <v>149</v>
      </c>
    </row>
    <row r="316" spans="2:65" s="13" customFormat="1" ht="11.25" x14ac:dyDescent="0.2">
      <c r="B316" s="219"/>
      <c r="C316" s="220"/>
      <c r="D316" s="210" t="s">
        <v>161</v>
      </c>
      <c r="E316" s="221" t="s">
        <v>1</v>
      </c>
      <c r="F316" s="222" t="s">
        <v>495</v>
      </c>
      <c r="G316" s="220"/>
      <c r="H316" s="223">
        <v>54.3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161</v>
      </c>
      <c r="AU316" s="229" t="s">
        <v>91</v>
      </c>
      <c r="AV316" s="13" t="s">
        <v>91</v>
      </c>
      <c r="AW316" s="13" t="s">
        <v>38</v>
      </c>
      <c r="AX316" s="13" t="s">
        <v>82</v>
      </c>
      <c r="AY316" s="229" t="s">
        <v>149</v>
      </c>
    </row>
    <row r="317" spans="2:65" s="13" customFormat="1" ht="11.25" x14ac:dyDescent="0.2">
      <c r="B317" s="219"/>
      <c r="C317" s="220"/>
      <c r="D317" s="210" t="s">
        <v>161</v>
      </c>
      <c r="E317" s="221" t="s">
        <v>1</v>
      </c>
      <c r="F317" s="222" t="s">
        <v>496</v>
      </c>
      <c r="G317" s="220"/>
      <c r="H317" s="223">
        <v>32.4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161</v>
      </c>
      <c r="AU317" s="229" t="s">
        <v>91</v>
      </c>
      <c r="AV317" s="13" t="s">
        <v>91</v>
      </c>
      <c r="AW317" s="13" t="s">
        <v>38</v>
      </c>
      <c r="AX317" s="13" t="s">
        <v>82</v>
      </c>
      <c r="AY317" s="229" t="s">
        <v>149</v>
      </c>
    </row>
    <row r="318" spans="2:65" s="14" customFormat="1" ht="11.25" x14ac:dyDescent="0.2">
      <c r="B318" s="240"/>
      <c r="C318" s="241"/>
      <c r="D318" s="210" t="s">
        <v>161</v>
      </c>
      <c r="E318" s="242" t="s">
        <v>1</v>
      </c>
      <c r="F318" s="243" t="s">
        <v>249</v>
      </c>
      <c r="G318" s="241"/>
      <c r="H318" s="244">
        <v>412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AT318" s="250" t="s">
        <v>161</v>
      </c>
      <c r="AU318" s="250" t="s">
        <v>91</v>
      </c>
      <c r="AV318" s="14" t="s">
        <v>158</v>
      </c>
      <c r="AW318" s="14" t="s">
        <v>38</v>
      </c>
      <c r="AX318" s="14" t="s">
        <v>89</v>
      </c>
      <c r="AY318" s="250" t="s">
        <v>149</v>
      </c>
    </row>
    <row r="319" spans="2:65" s="1" customFormat="1" ht="16.5" customHeight="1" x14ac:dyDescent="0.2">
      <c r="B319" s="33"/>
      <c r="C319" s="230" t="s">
        <v>497</v>
      </c>
      <c r="D319" s="230" t="s">
        <v>209</v>
      </c>
      <c r="E319" s="231" t="s">
        <v>498</v>
      </c>
      <c r="F319" s="232" t="s">
        <v>499</v>
      </c>
      <c r="G319" s="233" t="s">
        <v>187</v>
      </c>
      <c r="H319" s="234">
        <v>832.24</v>
      </c>
      <c r="I319" s="235"/>
      <c r="J319" s="236">
        <f>ROUND(I319*H319,2)</f>
        <v>0</v>
      </c>
      <c r="K319" s="232" t="s">
        <v>157</v>
      </c>
      <c r="L319" s="237"/>
      <c r="M319" s="238" t="s">
        <v>1</v>
      </c>
      <c r="N319" s="239" t="s">
        <v>47</v>
      </c>
      <c r="O319" s="65"/>
      <c r="P319" s="204">
        <f>O319*H319</f>
        <v>0</v>
      </c>
      <c r="Q319" s="204">
        <v>4.8000000000000001E-2</v>
      </c>
      <c r="R319" s="204">
        <f>Q319*H319</f>
        <v>39.947520000000004</v>
      </c>
      <c r="S319" s="204">
        <v>0</v>
      </c>
      <c r="T319" s="205">
        <f>S319*H319</f>
        <v>0</v>
      </c>
      <c r="AR319" s="206" t="s">
        <v>199</v>
      </c>
      <c r="AT319" s="206" t="s">
        <v>209</v>
      </c>
      <c r="AU319" s="206" t="s">
        <v>91</v>
      </c>
      <c r="AY319" s="16" t="s">
        <v>149</v>
      </c>
      <c r="BE319" s="207">
        <f>IF(N319="základní",J319,0)</f>
        <v>0</v>
      </c>
      <c r="BF319" s="207">
        <f>IF(N319="snížená",J319,0)</f>
        <v>0</v>
      </c>
      <c r="BG319" s="207">
        <f>IF(N319="zákl. přenesená",J319,0)</f>
        <v>0</v>
      </c>
      <c r="BH319" s="207">
        <f>IF(N319="sníž. přenesená",J319,0)</f>
        <v>0</v>
      </c>
      <c r="BI319" s="207">
        <f>IF(N319="nulová",J319,0)</f>
        <v>0</v>
      </c>
      <c r="BJ319" s="16" t="s">
        <v>89</v>
      </c>
      <c r="BK319" s="207">
        <f>ROUND(I319*H319,2)</f>
        <v>0</v>
      </c>
      <c r="BL319" s="16" t="s">
        <v>158</v>
      </c>
      <c r="BM319" s="206" t="s">
        <v>500</v>
      </c>
    </row>
    <row r="320" spans="2:65" s="13" customFormat="1" ht="11.25" x14ac:dyDescent="0.2">
      <c r="B320" s="219"/>
      <c r="C320" s="220"/>
      <c r="D320" s="210" t="s">
        <v>161</v>
      </c>
      <c r="E320" s="221" t="s">
        <v>1</v>
      </c>
      <c r="F320" s="222" t="s">
        <v>501</v>
      </c>
      <c r="G320" s="220"/>
      <c r="H320" s="223">
        <v>832.24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161</v>
      </c>
      <c r="AU320" s="229" t="s">
        <v>91</v>
      </c>
      <c r="AV320" s="13" t="s">
        <v>91</v>
      </c>
      <c r="AW320" s="13" t="s">
        <v>38</v>
      </c>
      <c r="AX320" s="13" t="s">
        <v>89</v>
      </c>
      <c r="AY320" s="229" t="s">
        <v>149</v>
      </c>
    </row>
    <row r="321" spans="2:65" s="1" customFormat="1" ht="16.5" customHeight="1" x14ac:dyDescent="0.2">
      <c r="B321" s="33"/>
      <c r="C321" s="195" t="s">
        <v>502</v>
      </c>
      <c r="D321" s="195" t="s">
        <v>153</v>
      </c>
      <c r="E321" s="196" t="s">
        <v>503</v>
      </c>
      <c r="F321" s="197" t="s">
        <v>504</v>
      </c>
      <c r="G321" s="198" t="s">
        <v>187</v>
      </c>
      <c r="H321" s="199">
        <v>141.5</v>
      </c>
      <c r="I321" s="200"/>
      <c r="J321" s="201">
        <f>ROUND(I321*H321,2)</f>
        <v>0</v>
      </c>
      <c r="K321" s="197" t="s">
        <v>157</v>
      </c>
      <c r="L321" s="37"/>
      <c r="M321" s="202" t="s">
        <v>1</v>
      </c>
      <c r="N321" s="203" t="s">
        <v>47</v>
      </c>
      <c r="O321" s="65"/>
      <c r="P321" s="204">
        <f>O321*H321</f>
        <v>0</v>
      </c>
      <c r="Q321" s="204">
        <v>0</v>
      </c>
      <c r="R321" s="204">
        <f>Q321*H321</f>
        <v>0</v>
      </c>
      <c r="S321" s="204">
        <v>0</v>
      </c>
      <c r="T321" s="205">
        <f>S321*H321</f>
        <v>0</v>
      </c>
      <c r="AR321" s="206" t="s">
        <v>158</v>
      </c>
      <c r="AT321" s="206" t="s">
        <v>153</v>
      </c>
      <c r="AU321" s="206" t="s">
        <v>91</v>
      </c>
      <c r="AY321" s="16" t="s">
        <v>149</v>
      </c>
      <c r="BE321" s="207">
        <f>IF(N321="základní",J321,0)</f>
        <v>0</v>
      </c>
      <c r="BF321" s="207">
        <f>IF(N321="snížená",J321,0)</f>
        <v>0</v>
      </c>
      <c r="BG321" s="207">
        <f>IF(N321="zákl. přenesená",J321,0)</f>
        <v>0</v>
      </c>
      <c r="BH321" s="207">
        <f>IF(N321="sníž. přenesená",J321,0)</f>
        <v>0</v>
      </c>
      <c r="BI321" s="207">
        <f>IF(N321="nulová",J321,0)</f>
        <v>0</v>
      </c>
      <c r="BJ321" s="16" t="s">
        <v>89</v>
      </c>
      <c r="BK321" s="207">
        <f>ROUND(I321*H321,2)</f>
        <v>0</v>
      </c>
      <c r="BL321" s="16" t="s">
        <v>158</v>
      </c>
      <c r="BM321" s="206" t="s">
        <v>505</v>
      </c>
    </row>
    <row r="322" spans="2:65" s="13" customFormat="1" ht="11.25" x14ac:dyDescent="0.2">
      <c r="B322" s="219"/>
      <c r="C322" s="220"/>
      <c r="D322" s="210" t="s">
        <v>161</v>
      </c>
      <c r="E322" s="221" t="s">
        <v>1</v>
      </c>
      <c r="F322" s="222" t="s">
        <v>506</v>
      </c>
      <c r="G322" s="220"/>
      <c r="H322" s="223">
        <v>141.5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161</v>
      </c>
      <c r="AU322" s="229" t="s">
        <v>91</v>
      </c>
      <c r="AV322" s="13" t="s">
        <v>91</v>
      </c>
      <c r="AW322" s="13" t="s">
        <v>38</v>
      </c>
      <c r="AX322" s="13" t="s">
        <v>89</v>
      </c>
      <c r="AY322" s="229" t="s">
        <v>149</v>
      </c>
    </row>
    <row r="323" spans="2:65" s="1" customFormat="1" ht="16.5" customHeight="1" x14ac:dyDescent="0.2">
      <c r="B323" s="33"/>
      <c r="C323" s="195" t="s">
        <v>507</v>
      </c>
      <c r="D323" s="195" t="s">
        <v>153</v>
      </c>
      <c r="E323" s="196" t="s">
        <v>508</v>
      </c>
      <c r="F323" s="197" t="s">
        <v>509</v>
      </c>
      <c r="G323" s="198" t="s">
        <v>156</v>
      </c>
      <c r="H323" s="199">
        <v>66</v>
      </c>
      <c r="I323" s="200"/>
      <c r="J323" s="201">
        <f>ROUND(I323*H323,2)</f>
        <v>0</v>
      </c>
      <c r="K323" s="197" t="s">
        <v>157</v>
      </c>
      <c r="L323" s="37"/>
      <c r="M323" s="202" t="s">
        <v>1</v>
      </c>
      <c r="N323" s="203" t="s">
        <v>47</v>
      </c>
      <c r="O323" s="65"/>
      <c r="P323" s="204">
        <f>O323*H323</f>
        <v>0</v>
      </c>
      <c r="Q323" s="204">
        <v>1.0000000000000001E-5</v>
      </c>
      <c r="R323" s="204">
        <f>Q323*H323</f>
        <v>6.600000000000001E-4</v>
      </c>
      <c r="S323" s="204">
        <v>0</v>
      </c>
      <c r="T323" s="205">
        <f>S323*H323</f>
        <v>0</v>
      </c>
      <c r="AR323" s="206" t="s">
        <v>158</v>
      </c>
      <c r="AT323" s="206" t="s">
        <v>153</v>
      </c>
      <c r="AU323" s="206" t="s">
        <v>91</v>
      </c>
      <c r="AY323" s="16" t="s">
        <v>149</v>
      </c>
      <c r="BE323" s="207">
        <f>IF(N323="základní",J323,0)</f>
        <v>0</v>
      </c>
      <c r="BF323" s="207">
        <f>IF(N323="snížená",J323,0)</f>
        <v>0</v>
      </c>
      <c r="BG323" s="207">
        <f>IF(N323="zákl. přenesená",J323,0)</f>
        <v>0</v>
      </c>
      <c r="BH323" s="207">
        <f>IF(N323="sníž. přenesená",J323,0)</f>
        <v>0</v>
      </c>
      <c r="BI323" s="207">
        <f>IF(N323="nulová",J323,0)</f>
        <v>0</v>
      </c>
      <c r="BJ323" s="16" t="s">
        <v>89</v>
      </c>
      <c r="BK323" s="207">
        <f>ROUND(I323*H323,2)</f>
        <v>0</v>
      </c>
      <c r="BL323" s="16" t="s">
        <v>158</v>
      </c>
      <c r="BM323" s="206" t="s">
        <v>510</v>
      </c>
    </row>
    <row r="324" spans="2:65" s="13" customFormat="1" ht="11.25" x14ac:dyDescent="0.2">
      <c r="B324" s="219"/>
      <c r="C324" s="220"/>
      <c r="D324" s="210" t="s">
        <v>161</v>
      </c>
      <c r="E324" s="221" t="s">
        <v>1</v>
      </c>
      <c r="F324" s="222" t="s">
        <v>497</v>
      </c>
      <c r="G324" s="220"/>
      <c r="H324" s="223">
        <v>66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161</v>
      </c>
      <c r="AU324" s="229" t="s">
        <v>91</v>
      </c>
      <c r="AV324" s="13" t="s">
        <v>91</v>
      </c>
      <c r="AW324" s="13" t="s">
        <v>38</v>
      </c>
      <c r="AX324" s="13" t="s">
        <v>82</v>
      </c>
      <c r="AY324" s="229" t="s">
        <v>149</v>
      </c>
    </row>
    <row r="325" spans="2:65" s="1" customFormat="1" ht="16.5" customHeight="1" x14ac:dyDescent="0.2">
      <c r="B325" s="33"/>
      <c r="C325" s="195" t="s">
        <v>511</v>
      </c>
      <c r="D325" s="195" t="s">
        <v>153</v>
      </c>
      <c r="E325" s="196" t="s">
        <v>512</v>
      </c>
      <c r="F325" s="197" t="s">
        <v>513</v>
      </c>
      <c r="G325" s="198" t="s">
        <v>187</v>
      </c>
      <c r="H325" s="199">
        <v>82.4</v>
      </c>
      <c r="I325" s="200"/>
      <c r="J325" s="201">
        <f>ROUND(I325*H325,2)</f>
        <v>0</v>
      </c>
      <c r="K325" s="197" t="s">
        <v>157</v>
      </c>
      <c r="L325" s="37"/>
      <c r="M325" s="202" t="s">
        <v>1</v>
      </c>
      <c r="N325" s="203" t="s">
        <v>47</v>
      </c>
      <c r="O325" s="65"/>
      <c r="P325" s="204">
        <f>O325*H325</f>
        <v>0</v>
      </c>
      <c r="Q325" s="204">
        <v>0.15540000000000001</v>
      </c>
      <c r="R325" s="204">
        <f>Q325*H325</f>
        <v>12.804960000000001</v>
      </c>
      <c r="S325" s="204">
        <v>0</v>
      </c>
      <c r="T325" s="205">
        <f>S325*H325</f>
        <v>0</v>
      </c>
      <c r="AR325" s="206" t="s">
        <v>158</v>
      </c>
      <c r="AT325" s="206" t="s">
        <v>153</v>
      </c>
      <c r="AU325" s="206" t="s">
        <v>91</v>
      </c>
      <c r="AY325" s="16" t="s">
        <v>149</v>
      </c>
      <c r="BE325" s="207">
        <f>IF(N325="základní",J325,0)</f>
        <v>0</v>
      </c>
      <c r="BF325" s="207">
        <f>IF(N325="snížená",J325,0)</f>
        <v>0</v>
      </c>
      <c r="BG325" s="207">
        <f>IF(N325="zákl. přenesená",J325,0)</f>
        <v>0</v>
      </c>
      <c r="BH325" s="207">
        <f>IF(N325="sníž. přenesená",J325,0)</f>
        <v>0</v>
      </c>
      <c r="BI325" s="207">
        <f>IF(N325="nulová",J325,0)</f>
        <v>0</v>
      </c>
      <c r="BJ325" s="16" t="s">
        <v>89</v>
      </c>
      <c r="BK325" s="207">
        <f>ROUND(I325*H325,2)</f>
        <v>0</v>
      </c>
      <c r="BL325" s="16" t="s">
        <v>158</v>
      </c>
      <c r="BM325" s="206" t="s">
        <v>514</v>
      </c>
    </row>
    <row r="326" spans="2:65" s="12" customFormat="1" ht="11.25" x14ac:dyDescent="0.2">
      <c r="B326" s="208"/>
      <c r="C326" s="209"/>
      <c r="D326" s="210" t="s">
        <v>161</v>
      </c>
      <c r="E326" s="211" t="s">
        <v>1</v>
      </c>
      <c r="F326" s="212" t="s">
        <v>515</v>
      </c>
      <c r="G326" s="209"/>
      <c r="H326" s="211" t="s">
        <v>1</v>
      </c>
      <c r="I326" s="213"/>
      <c r="J326" s="209"/>
      <c r="K326" s="209"/>
      <c r="L326" s="214"/>
      <c r="M326" s="215"/>
      <c r="N326" s="216"/>
      <c r="O326" s="216"/>
      <c r="P326" s="216"/>
      <c r="Q326" s="216"/>
      <c r="R326" s="216"/>
      <c r="S326" s="216"/>
      <c r="T326" s="217"/>
      <c r="AT326" s="218" t="s">
        <v>161</v>
      </c>
      <c r="AU326" s="218" t="s">
        <v>91</v>
      </c>
      <c r="AV326" s="12" t="s">
        <v>89</v>
      </c>
      <c r="AW326" s="12" t="s">
        <v>38</v>
      </c>
      <c r="AX326" s="12" t="s">
        <v>82</v>
      </c>
      <c r="AY326" s="218" t="s">
        <v>149</v>
      </c>
    </row>
    <row r="327" spans="2:65" s="13" customFormat="1" ht="11.25" x14ac:dyDescent="0.2">
      <c r="B327" s="219"/>
      <c r="C327" s="220"/>
      <c r="D327" s="210" t="s">
        <v>161</v>
      </c>
      <c r="E327" s="221" t="s">
        <v>1</v>
      </c>
      <c r="F327" s="222" t="s">
        <v>516</v>
      </c>
      <c r="G327" s="220"/>
      <c r="H327" s="223">
        <v>82.4</v>
      </c>
      <c r="I327" s="224"/>
      <c r="J327" s="220"/>
      <c r="K327" s="220"/>
      <c r="L327" s="225"/>
      <c r="M327" s="226"/>
      <c r="N327" s="227"/>
      <c r="O327" s="227"/>
      <c r="P327" s="227"/>
      <c r="Q327" s="227"/>
      <c r="R327" s="227"/>
      <c r="S327" s="227"/>
      <c r="T327" s="228"/>
      <c r="AT327" s="229" t="s">
        <v>161</v>
      </c>
      <c r="AU327" s="229" t="s">
        <v>91</v>
      </c>
      <c r="AV327" s="13" t="s">
        <v>91</v>
      </c>
      <c r="AW327" s="13" t="s">
        <v>38</v>
      </c>
      <c r="AX327" s="13" t="s">
        <v>89</v>
      </c>
      <c r="AY327" s="229" t="s">
        <v>149</v>
      </c>
    </row>
    <row r="328" spans="2:65" s="1" customFormat="1" ht="16.5" customHeight="1" x14ac:dyDescent="0.2">
      <c r="B328" s="33"/>
      <c r="C328" s="230" t="s">
        <v>517</v>
      </c>
      <c r="D328" s="230" t="s">
        <v>209</v>
      </c>
      <c r="E328" s="231" t="s">
        <v>518</v>
      </c>
      <c r="F328" s="232" t="s">
        <v>519</v>
      </c>
      <c r="G328" s="233" t="s">
        <v>187</v>
      </c>
      <c r="H328" s="234">
        <v>83.224000000000004</v>
      </c>
      <c r="I328" s="235"/>
      <c r="J328" s="236">
        <f>ROUND(I328*H328,2)</f>
        <v>0</v>
      </c>
      <c r="K328" s="232" t="s">
        <v>157</v>
      </c>
      <c r="L328" s="237"/>
      <c r="M328" s="238" t="s">
        <v>1</v>
      </c>
      <c r="N328" s="239" t="s">
        <v>47</v>
      </c>
      <c r="O328" s="65"/>
      <c r="P328" s="204">
        <f>O328*H328</f>
        <v>0</v>
      </c>
      <c r="Q328" s="204">
        <v>5.8000000000000003E-2</v>
      </c>
      <c r="R328" s="204">
        <f>Q328*H328</f>
        <v>4.8269920000000006</v>
      </c>
      <c r="S328" s="204">
        <v>0</v>
      </c>
      <c r="T328" s="205">
        <f>S328*H328</f>
        <v>0</v>
      </c>
      <c r="AR328" s="206" t="s">
        <v>199</v>
      </c>
      <c r="AT328" s="206" t="s">
        <v>209</v>
      </c>
      <c r="AU328" s="206" t="s">
        <v>91</v>
      </c>
      <c r="AY328" s="16" t="s">
        <v>149</v>
      </c>
      <c r="BE328" s="207">
        <f>IF(N328="základní",J328,0)</f>
        <v>0</v>
      </c>
      <c r="BF328" s="207">
        <f>IF(N328="snížená",J328,0)</f>
        <v>0</v>
      </c>
      <c r="BG328" s="207">
        <f>IF(N328="zákl. přenesená",J328,0)</f>
        <v>0</v>
      </c>
      <c r="BH328" s="207">
        <f>IF(N328="sníž. přenesená",J328,0)</f>
        <v>0</v>
      </c>
      <c r="BI328" s="207">
        <f>IF(N328="nulová",J328,0)</f>
        <v>0</v>
      </c>
      <c r="BJ328" s="16" t="s">
        <v>89</v>
      </c>
      <c r="BK328" s="207">
        <f>ROUND(I328*H328,2)</f>
        <v>0</v>
      </c>
      <c r="BL328" s="16" t="s">
        <v>158</v>
      </c>
      <c r="BM328" s="206" t="s">
        <v>520</v>
      </c>
    </row>
    <row r="329" spans="2:65" s="13" customFormat="1" ht="11.25" x14ac:dyDescent="0.2">
      <c r="B329" s="219"/>
      <c r="C329" s="220"/>
      <c r="D329" s="210" t="s">
        <v>161</v>
      </c>
      <c r="E329" s="221" t="s">
        <v>1</v>
      </c>
      <c r="F329" s="222" t="s">
        <v>521</v>
      </c>
      <c r="G329" s="220"/>
      <c r="H329" s="223">
        <v>83.224000000000004</v>
      </c>
      <c r="I329" s="224"/>
      <c r="J329" s="220"/>
      <c r="K329" s="220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161</v>
      </c>
      <c r="AU329" s="229" t="s">
        <v>91</v>
      </c>
      <c r="AV329" s="13" t="s">
        <v>91</v>
      </c>
      <c r="AW329" s="13" t="s">
        <v>38</v>
      </c>
      <c r="AX329" s="13" t="s">
        <v>89</v>
      </c>
      <c r="AY329" s="229" t="s">
        <v>149</v>
      </c>
    </row>
    <row r="330" spans="2:65" s="1" customFormat="1" ht="16.5" customHeight="1" x14ac:dyDescent="0.2">
      <c r="B330" s="33"/>
      <c r="C330" s="195" t="s">
        <v>522</v>
      </c>
      <c r="D330" s="195" t="s">
        <v>153</v>
      </c>
      <c r="E330" s="196" t="s">
        <v>523</v>
      </c>
      <c r="F330" s="197" t="s">
        <v>524</v>
      </c>
      <c r="G330" s="198" t="s">
        <v>187</v>
      </c>
      <c r="H330" s="199">
        <v>6</v>
      </c>
      <c r="I330" s="200"/>
      <c r="J330" s="201">
        <f>ROUND(I330*H330,2)</f>
        <v>0</v>
      </c>
      <c r="K330" s="197" t="s">
        <v>157</v>
      </c>
      <c r="L330" s="37"/>
      <c r="M330" s="202" t="s">
        <v>1</v>
      </c>
      <c r="N330" s="203" t="s">
        <v>47</v>
      </c>
      <c r="O330" s="65"/>
      <c r="P330" s="204">
        <f>O330*H330</f>
        <v>0</v>
      </c>
      <c r="Q330" s="204">
        <v>2.741E-2</v>
      </c>
      <c r="R330" s="204">
        <f>Q330*H330</f>
        <v>0.16446</v>
      </c>
      <c r="S330" s="204">
        <v>0</v>
      </c>
      <c r="T330" s="205">
        <f>S330*H330</f>
        <v>0</v>
      </c>
      <c r="AR330" s="206" t="s">
        <v>158</v>
      </c>
      <c r="AT330" s="206" t="s">
        <v>153</v>
      </c>
      <c r="AU330" s="206" t="s">
        <v>91</v>
      </c>
      <c r="AY330" s="16" t="s">
        <v>149</v>
      </c>
      <c r="BE330" s="207">
        <f>IF(N330="základní",J330,0)</f>
        <v>0</v>
      </c>
      <c r="BF330" s="207">
        <f>IF(N330="snížená",J330,0)</f>
        <v>0</v>
      </c>
      <c r="BG330" s="207">
        <f>IF(N330="zákl. přenesená",J330,0)</f>
        <v>0</v>
      </c>
      <c r="BH330" s="207">
        <f>IF(N330="sníž. přenesená",J330,0)</f>
        <v>0</v>
      </c>
      <c r="BI330" s="207">
        <f>IF(N330="nulová",J330,0)</f>
        <v>0</v>
      </c>
      <c r="BJ330" s="16" t="s">
        <v>89</v>
      </c>
      <c r="BK330" s="207">
        <f>ROUND(I330*H330,2)</f>
        <v>0</v>
      </c>
      <c r="BL330" s="16" t="s">
        <v>158</v>
      </c>
      <c r="BM330" s="206" t="s">
        <v>525</v>
      </c>
    </row>
    <row r="331" spans="2:65" s="12" customFormat="1" ht="11.25" x14ac:dyDescent="0.2">
      <c r="B331" s="208"/>
      <c r="C331" s="209"/>
      <c r="D331" s="210" t="s">
        <v>161</v>
      </c>
      <c r="E331" s="211" t="s">
        <v>1</v>
      </c>
      <c r="F331" s="212" t="s">
        <v>526</v>
      </c>
      <c r="G331" s="209"/>
      <c r="H331" s="211" t="s">
        <v>1</v>
      </c>
      <c r="I331" s="213"/>
      <c r="J331" s="209"/>
      <c r="K331" s="209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161</v>
      </c>
      <c r="AU331" s="218" t="s">
        <v>91</v>
      </c>
      <c r="AV331" s="12" t="s">
        <v>89</v>
      </c>
      <c r="AW331" s="12" t="s">
        <v>38</v>
      </c>
      <c r="AX331" s="12" t="s">
        <v>82</v>
      </c>
      <c r="AY331" s="218" t="s">
        <v>149</v>
      </c>
    </row>
    <row r="332" spans="2:65" s="13" customFormat="1" ht="11.25" x14ac:dyDescent="0.2">
      <c r="B332" s="219"/>
      <c r="C332" s="220"/>
      <c r="D332" s="210" t="s">
        <v>161</v>
      </c>
      <c r="E332" s="221" t="s">
        <v>1</v>
      </c>
      <c r="F332" s="222" t="s">
        <v>184</v>
      </c>
      <c r="G332" s="220"/>
      <c r="H332" s="223">
        <v>6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161</v>
      </c>
      <c r="AU332" s="229" t="s">
        <v>91</v>
      </c>
      <c r="AV332" s="13" t="s">
        <v>91</v>
      </c>
      <c r="AW332" s="13" t="s">
        <v>38</v>
      </c>
      <c r="AX332" s="13" t="s">
        <v>89</v>
      </c>
      <c r="AY332" s="229" t="s">
        <v>149</v>
      </c>
    </row>
    <row r="333" spans="2:65" s="1" customFormat="1" ht="16.5" customHeight="1" x14ac:dyDescent="0.2">
      <c r="B333" s="33"/>
      <c r="C333" s="195" t="s">
        <v>266</v>
      </c>
      <c r="D333" s="195" t="s">
        <v>153</v>
      </c>
      <c r="E333" s="196" t="s">
        <v>527</v>
      </c>
      <c r="F333" s="197" t="s">
        <v>528</v>
      </c>
      <c r="G333" s="198" t="s">
        <v>187</v>
      </c>
      <c r="H333" s="199">
        <v>61.9</v>
      </c>
      <c r="I333" s="200"/>
      <c r="J333" s="201">
        <f>ROUND(I333*H333,2)</f>
        <v>0</v>
      </c>
      <c r="K333" s="197" t="s">
        <v>157</v>
      </c>
      <c r="L333" s="37"/>
      <c r="M333" s="202" t="s">
        <v>1</v>
      </c>
      <c r="N333" s="203" t="s">
        <v>47</v>
      </c>
      <c r="O333" s="65"/>
      <c r="P333" s="204">
        <f>O333*H333</f>
        <v>0</v>
      </c>
      <c r="Q333" s="204">
        <v>1.8000000000000001E-4</v>
      </c>
      <c r="R333" s="204">
        <f>Q333*H333</f>
        <v>1.1142000000000001E-2</v>
      </c>
      <c r="S333" s="204">
        <v>0</v>
      </c>
      <c r="T333" s="205">
        <f>S333*H333</f>
        <v>0</v>
      </c>
      <c r="AR333" s="206" t="s">
        <v>158</v>
      </c>
      <c r="AT333" s="206" t="s">
        <v>153</v>
      </c>
      <c r="AU333" s="206" t="s">
        <v>91</v>
      </c>
      <c r="AY333" s="16" t="s">
        <v>149</v>
      </c>
      <c r="BE333" s="207">
        <f>IF(N333="základní",J333,0)</f>
        <v>0</v>
      </c>
      <c r="BF333" s="207">
        <f>IF(N333="snížená",J333,0)</f>
        <v>0</v>
      </c>
      <c r="BG333" s="207">
        <f>IF(N333="zákl. přenesená",J333,0)</f>
        <v>0</v>
      </c>
      <c r="BH333" s="207">
        <f>IF(N333="sníž. přenesená",J333,0)</f>
        <v>0</v>
      </c>
      <c r="BI333" s="207">
        <f>IF(N333="nulová",J333,0)</f>
        <v>0</v>
      </c>
      <c r="BJ333" s="16" t="s">
        <v>89</v>
      </c>
      <c r="BK333" s="207">
        <f>ROUND(I333*H333,2)</f>
        <v>0</v>
      </c>
      <c r="BL333" s="16" t="s">
        <v>158</v>
      </c>
      <c r="BM333" s="206" t="s">
        <v>529</v>
      </c>
    </row>
    <row r="334" spans="2:65" s="13" customFormat="1" ht="11.25" x14ac:dyDescent="0.2">
      <c r="B334" s="219"/>
      <c r="C334" s="220"/>
      <c r="D334" s="210" t="s">
        <v>161</v>
      </c>
      <c r="E334" s="221" t="s">
        <v>1</v>
      </c>
      <c r="F334" s="222" t="s">
        <v>530</v>
      </c>
      <c r="G334" s="220"/>
      <c r="H334" s="223">
        <v>61.9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161</v>
      </c>
      <c r="AU334" s="229" t="s">
        <v>91</v>
      </c>
      <c r="AV334" s="13" t="s">
        <v>91</v>
      </c>
      <c r="AW334" s="13" t="s">
        <v>38</v>
      </c>
      <c r="AX334" s="13" t="s">
        <v>89</v>
      </c>
      <c r="AY334" s="229" t="s">
        <v>149</v>
      </c>
    </row>
    <row r="335" spans="2:65" s="1" customFormat="1" ht="16.5" customHeight="1" x14ac:dyDescent="0.2">
      <c r="B335" s="33"/>
      <c r="C335" s="195" t="s">
        <v>531</v>
      </c>
      <c r="D335" s="195" t="s">
        <v>153</v>
      </c>
      <c r="E335" s="196" t="s">
        <v>532</v>
      </c>
      <c r="F335" s="197" t="s">
        <v>533</v>
      </c>
      <c r="G335" s="198" t="s">
        <v>187</v>
      </c>
      <c r="H335" s="199">
        <v>153.9</v>
      </c>
      <c r="I335" s="200"/>
      <c r="J335" s="201">
        <f>ROUND(I335*H335,2)</f>
        <v>0</v>
      </c>
      <c r="K335" s="197" t="s">
        <v>157</v>
      </c>
      <c r="L335" s="37"/>
      <c r="M335" s="202" t="s">
        <v>1</v>
      </c>
      <c r="N335" s="203" t="s">
        <v>47</v>
      </c>
      <c r="O335" s="65"/>
      <c r="P335" s="204">
        <f>O335*H335</f>
        <v>0</v>
      </c>
      <c r="Q335" s="204">
        <v>0</v>
      </c>
      <c r="R335" s="204">
        <f>Q335*H335</f>
        <v>0</v>
      </c>
      <c r="S335" s="204">
        <v>0</v>
      </c>
      <c r="T335" s="205">
        <f>S335*H335</f>
        <v>0</v>
      </c>
      <c r="AR335" s="206" t="s">
        <v>158</v>
      </c>
      <c r="AT335" s="206" t="s">
        <v>153</v>
      </c>
      <c r="AU335" s="206" t="s">
        <v>91</v>
      </c>
      <c r="AY335" s="16" t="s">
        <v>149</v>
      </c>
      <c r="BE335" s="207">
        <f>IF(N335="základní",J335,0)</f>
        <v>0</v>
      </c>
      <c r="BF335" s="207">
        <f>IF(N335="snížená",J335,0)</f>
        <v>0</v>
      </c>
      <c r="BG335" s="207">
        <f>IF(N335="zákl. přenesená",J335,0)</f>
        <v>0</v>
      </c>
      <c r="BH335" s="207">
        <f>IF(N335="sníž. přenesená",J335,0)</f>
        <v>0</v>
      </c>
      <c r="BI335" s="207">
        <f>IF(N335="nulová",J335,0)</f>
        <v>0</v>
      </c>
      <c r="BJ335" s="16" t="s">
        <v>89</v>
      </c>
      <c r="BK335" s="207">
        <f>ROUND(I335*H335,2)</f>
        <v>0</v>
      </c>
      <c r="BL335" s="16" t="s">
        <v>158</v>
      </c>
      <c r="BM335" s="206" t="s">
        <v>534</v>
      </c>
    </row>
    <row r="336" spans="2:65" s="13" customFormat="1" ht="11.25" x14ac:dyDescent="0.2">
      <c r="B336" s="219"/>
      <c r="C336" s="220"/>
      <c r="D336" s="210" t="s">
        <v>161</v>
      </c>
      <c r="E336" s="221" t="s">
        <v>1</v>
      </c>
      <c r="F336" s="222" t="s">
        <v>535</v>
      </c>
      <c r="G336" s="220"/>
      <c r="H336" s="223">
        <v>153.9</v>
      </c>
      <c r="I336" s="224"/>
      <c r="J336" s="220"/>
      <c r="K336" s="220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161</v>
      </c>
      <c r="AU336" s="229" t="s">
        <v>91</v>
      </c>
      <c r="AV336" s="13" t="s">
        <v>91</v>
      </c>
      <c r="AW336" s="13" t="s">
        <v>38</v>
      </c>
      <c r="AX336" s="13" t="s">
        <v>89</v>
      </c>
      <c r="AY336" s="229" t="s">
        <v>149</v>
      </c>
    </row>
    <row r="337" spans="2:65" s="11" customFormat="1" ht="22.9" customHeight="1" x14ac:dyDescent="0.2">
      <c r="B337" s="179"/>
      <c r="C337" s="180"/>
      <c r="D337" s="181" t="s">
        <v>81</v>
      </c>
      <c r="E337" s="193" t="s">
        <v>536</v>
      </c>
      <c r="F337" s="193" t="s">
        <v>537</v>
      </c>
      <c r="G337" s="180"/>
      <c r="H337" s="180"/>
      <c r="I337" s="183"/>
      <c r="J337" s="194">
        <f>BK337</f>
        <v>0</v>
      </c>
      <c r="K337" s="180"/>
      <c r="L337" s="185"/>
      <c r="M337" s="186"/>
      <c r="N337" s="187"/>
      <c r="O337" s="187"/>
      <c r="P337" s="188">
        <f>SUM(P338:P339)</f>
        <v>0</v>
      </c>
      <c r="Q337" s="187"/>
      <c r="R337" s="188">
        <f>SUM(R338:R339)</f>
        <v>1.44</v>
      </c>
      <c r="S337" s="187"/>
      <c r="T337" s="189">
        <f>SUM(T338:T339)</f>
        <v>0</v>
      </c>
      <c r="AR337" s="190" t="s">
        <v>89</v>
      </c>
      <c r="AT337" s="191" t="s">
        <v>81</v>
      </c>
      <c r="AU337" s="191" t="s">
        <v>89</v>
      </c>
      <c r="AY337" s="190" t="s">
        <v>149</v>
      </c>
      <c r="BK337" s="192">
        <f>SUM(BK338:BK339)</f>
        <v>0</v>
      </c>
    </row>
    <row r="338" spans="2:65" s="1" customFormat="1" ht="16.5" customHeight="1" x14ac:dyDescent="0.2">
      <c r="B338" s="33"/>
      <c r="C338" s="195" t="s">
        <v>538</v>
      </c>
      <c r="D338" s="195" t="s">
        <v>153</v>
      </c>
      <c r="E338" s="196" t="s">
        <v>539</v>
      </c>
      <c r="F338" s="197" t="s">
        <v>540</v>
      </c>
      <c r="G338" s="198" t="s">
        <v>380</v>
      </c>
      <c r="H338" s="199">
        <v>8</v>
      </c>
      <c r="I338" s="200"/>
      <c r="J338" s="201">
        <f>ROUND(I338*H338,2)</f>
        <v>0</v>
      </c>
      <c r="K338" s="197" t="s">
        <v>1</v>
      </c>
      <c r="L338" s="37"/>
      <c r="M338" s="202" t="s">
        <v>1</v>
      </c>
      <c r="N338" s="203" t="s">
        <v>47</v>
      </c>
      <c r="O338" s="65"/>
      <c r="P338" s="204">
        <f>O338*H338</f>
        <v>0</v>
      </c>
      <c r="Q338" s="204">
        <v>0.18</v>
      </c>
      <c r="R338" s="204">
        <f>Q338*H338</f>
        <v>1.44</v>
      </c>
      <c r="S338" s="204">
        <v>0</v>
      </c>
      <c r="T338" s="205">
        <f>S338*H338</f>
        <v>0</v>
      </c>
      <c r="AR338" s="206" t="s">
        <v>158</v>
      </c>
      <c r="AT338" s="206" t="s">
        <v>153</v>
      </c>
      <c r="AU338" s="206" t="s">
        <v>91</v>
      </c>
      <c r="AY338" s="16" t="s">
        <v>149</v>
      </c>
      <c r="BE338" s="207">
        <f>IF(N338="základní",J338,0)</f>
        <v>0</v>
      </c>
      <c r="BF338" s="207">
        <f>IF(N338="snížená",J338,0)</f>
        <v>0</v>
      </c>
      <c r="BG338" s="207">
        <f>IF(N338="zákl. přenesená",J338,0)</f>
        <v>0</v>
      </c>
      <c r="BH338" s="207">
        <f>IF(N338="sníž. přenesená",J338,0)</f>
        <v>0</v>
      </c>
      <c r="BI338" s="207">
        <f>IF(N338="nulová",J338,0)</f>
        <v>0</v>
      </c>
      <c r="BJ338" s="16" t="s">
        <v>89</v>
      </c>
      <c r="BK338" s="207">
        <f>ROUND(I338*H338,2)</f>
        <v>0</v>
      </c>
      <c r="BL338" s="16" t="s">
        <v>158</v>
      </c>
      <c r="BM338" s="206" t="s">
        <v>541</v>
      </c>
    </row>
    <row r="339" spans="2:65" s="13" customFormat="1" ht="11.25" x14ac:dyDescent="0.2">
      <c r="B339" s="219"/>
      <c r="C339" s="220"/>
      <c r="D339" s="210" t="s">
        <v>161</v>
      </c>
      <c r="E339" s="221" t="s">
        <v>1</v>
      </c>
      <c r="F339" s="222" t="s">
        <v>199</v>
      </c>
      <c r="G339" s="220"/>
      <c r="H339" s="223">
        <v>8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161</v>
      </c>
      <c r="AU339" s="229" t="s">
        <v>91</v>
      </c>
      <c r="AV339" s="13" t="s">
        <v>91</v>
      </c>
      <c r="AW339" s="13" t="s">
        <v>38</v>
      </c>
      <c r="AX339" s="13" t="s">
        <v>89</v>
      </c>
      <c r="AY339" s="229" t="s">
        <v>149</v>
      </c>
    </row>
    <row r="340" spans="2:65" s="11" customFormat="1" ht="22.9" customHeight="1" x14ac:dyDescent="0.2">
      <c r="B340" s="179"/>
      <c r="C340" s="180"/>
      <c r="D340" s="181" t="s">
        <v>81</v>
      </c>
      <c r="E340" s="193" t="s">
        <v>542</v>
      </c>
      <c r="F340" s="193" t="s">
        <v>543</v>
      </c>
      <c r="G340" s="180"/>
      <c r="H340" s="180"/>
      <c r="I340" s="183"/>
      <c r="J340" s="194">
        <f>BK340</f>
        <v>0</v>
      </c>
      <c r="K340" s="180"/>
      <c r="L340" s="185"/>
      <c r="M340" s="186"/>
      <c r="N340" s="187"/>
      <c r="O340" s="187"/>
      <c r="P340" s="188">
        <f>SUM(P341:P352)</f>
        <v>0</v>
      </c>
      <c r="Q340" s="187"/>
      <c r="R340" s="188">
        <f>SUM(R341:R352)</f>
        <v>0</v>
      </c>
      <c r="S340" s="187"/>
      <c r="T340" s="189">
        <f>SUM(T341:T352)</f>
        <v>0</v>
      </c>
      <c r="AR340" s="190" t="s">
        <v>89</v>
      </c>
      <c r="AT340" s="191" t="s">
        <v>81</v>
      </c>
      <c r="AU340" s="191" t="s">
        <v>89</v>
      </c>
      <c r="AY340" s="190" t="s">
        <v>149</v>
      </c>
      <c r="BK340" s="192">
        <f>SUM(BK341:BK352)</f>
        <v>0</v>
      </c>
    </row>
    <row r="341" spans="2:65" s="1" customFormat="1" ht="16.5" customHeight="1" x14ac:dyDescent="0.2">
      <c r="B341" s="33"/>
      <c r="C341" s="195" t="s">
        <v>544</v>
      </c>
      <c r="D341" s="195" t="s">
        <v>153</v>
      </c>
      <c r="E341" s="196" t="s">
        <v>545</v>
      </c>
      <c r="F341" s="197" t="s">
        <v>546</v>
      </c>
      <c r="G341" s="198" t="s">
        <v>259</v>
      </c>
      <c r="H341" s="199">
        <v>1306.835</v>
      </c>
      <c r="I341" s="200"/>
      <c r="J341" s="201">
        <f>ROUND(I341*H341,2)</f>
        <v>0</v>
      </c>
      <c r="K341" s="197" t="s">
        <v>157</v>
      </c>
      <c r="L341" s="37"/>
      <c r="M341" s="202" t="s">
        <v>1</v>
      </c>
      <c r="N341" s="203" t="s">
        <v>47</v>
      </c>
      <c r="O341" s="65"/>
      <c r="P341" s="204">
        <f>O341*H341</f>
        <v>0</v>
      </c>
      <c r="Q341" s="204">
        <v>0</v>
      </c>
      <c r="R341" s="204">
        <f>Q341*H341</f>
        <v>0</v>
      </c>
      <c r="S341" s="204">
        <v>0</v>
      </c>
      <c r="T341" s="205">
        <f>S341*H341</f>
        <v>0</v>
      </c>
      <c r="AR341" s="206" t="s">
        <v>158</v>
      </c>
      <c r="AT341" s="206" t="s">
        <v>153</v>
      </c>
      <c r="AU341" s="206" t="s">
        <v>91</v>
      </c>
      <c r="AY341" s="16" t="s">
        <v>149</v>
      </c>
      <c r="BE341" s="207">
        <f>IF(N341="základní",J341,0)</f>
        <v>0</v>
      </c>
      <c r="BF341" s="207">
        <f>IF(N341="snížená",J341,0)</f>
        <v>0</v>
      </c>
      <c r="BG341" s="207">
        <f>IF(N341="zákl. přenesená",J341,0)</f>
        <v>0</v>
      </c>
      <c r="BH341" s="207">
        <f>IF(N341="sníž. přenesená",J341,0)</f>
        <v>0</v>
      </c>
      <c r="BI341" s="207">
        <f>IF(N341="nulová",J341,0)</f>
        <v>0</v>
      </c>
      <c r="BJ341" s="16" t="s">
        <v>89</v>
      </c>
      <c r="BK341" s="207">
        <f>ROUND(I341*H341,2)</f>
        <v>0</v>
      </c>
      <c r="BL341" s="16" t="s">
        <v>158</v>
      </c>
      <c r="BM341" s="206" t="s">
        <v>547</v>
      </c>
    </row>
    <row r="342" spans="2:65" s="13" customFormat="1" ht="11.25" x14ac:dyDescent="0.2">
      <c r="B342" s="219"/>
      <c r="C342" s="220"/>
      <c r="D342" s="210" t="s">
        <v>161</v>
      </c>
      <c r="E342" s="221" t="s">
        <v>1</v>
      </c>
      <c r="F342" s="222" t="s">
        <v>548</v>
      </c>
      <c r="G342" s="220"/>
      <c r="H342" s="223">
        <v>1306.835</v>
      </c>
      <c r="I342" s="224"/>
      <c r="J342" s="220"/>
      <c r="K342" s="220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161</v>
      </c>
      <c r="AU342" s="229" t="s">
        <v>91</v>
      </c>
      <c r="AV342" s="13" t="s">
        <v>91</v>
      </c>
      <c r="AW342" s="13" t="s">
        <v>38</v>
      </c>
      <c r="AX342" s="13" t="s">
        <v>89</v>
      </c>
      <c r="AY342" s="229" t="s">
        <v>149</v>
      </c>
    </row>
    <row r="343" spans="2:65" s="1" customFormat="1" ht="16.5" customHeight="1" x14ac:dyDescent="0.2">
      <c r="B343" s="33"/>
      <c r="C343" s="195" t="s">
        <v>549</v>
      </c>
      <c r="D343" s="195" t="s">
        <v>153</v>
      </c>
      <c r="E343" s="196" t="s">
        <v>550</v>
      </c>
      <c r="F343" s="197" t="s">
        <v>551</v>
      </c>
      <c r="G343" s="198" t="s">
        <v>259</v>
      </c>
      <c r="H343" s="199">
        <v>11761.514999999999</v>
      </c>
      <c r="I343" s="200"/>
      <c r="J343" s="201">
        <f>ROUND(I343*H343,2)</f>
        <v>0</v>
      </c>
      <c r="K343" s="197" t="s">
        <v>157</v>
      </c>
      <c r="L343" s="37"/>
      <c r="M343" s="202" t="s">
        <v>1</v>
      </c>
      <c r="N343" s="203" t="s">
        <v>47</v>
      </c>
      <c r="O343" s="65"/>
      <c r="P343" s="204">
        <f>O343*H343</f>
        <v>0</v>
      </c>
      <c r="Q343" s="204">
        <v>0</v>
      </c>
      <c r="R343" s="204">
        <f>Q343*H343</f>
        <v>0</v>
      </c>
      <c r="S343" s="204">
        <v>0</v>
      </c>
      <c r="T343" s="205">
        <f>S343*H343</f>
        <v>0</v>
      </c>
      <c r="AR343" s="206" t="s">
        <v>158</v>
      </c>
      <c r="AT343" s="206" t="s">
        <v>153</v>
      </c>
      <c r="AU343" s="206" t="s">
        <v>91</v>
      </c>
      <c r="AY343" s="16" t="s">
        <v>149</v>
      </c>
      <c r="BE343" s="207">
        <f>IF(N343="základní",J343,0)</f>
        <v>0</v>
      </c>
      <c r="BF343" s="207">
        <f>IF(N343="snížená",J343,0)</f>
        <v>0</v>
      </c>
      <c r="BG343" s="207">
        <f>IF(N343="zákl. přenesená",J343,0)</f>
        <v>0</v>
      </c>
      <c r="BH343" s="207">
        <f>IF(N343="sníž. přenesená",J343,0)</f>
        <v>0</v>
      </c>
      <c r="BI343" s="207">
        <f>IF(N343="nulová",J343,0)</f>
        <v>0</v>
      </c>
      <c r="BJ343" s="16" t="s">
        <v>89</v>
      </c>
      <c r="BK343" s="207">
        <f>ROUND(I343*H343,2)</f>
        <v>0</v>
      </c>
      <c r="BL343" s="16" t="s">
        <v>158</v>
      </c>
      <c r="BM343" s="206" t="s">
        <v>552</v>
      </c>
    </row>
    <row r="344" spans="2:65" s="13" customFormat="1" ht="11.25" x14ac:dyDescent="0.2">
      <c r="B344" s="219"/>
      <c r="C344" s="220"/>
      <c r="D344" s="210" t="s">
        <v>161</v>
      </c>
      <c r="E344" s="221" t="s">
        <v>1</v>
      </c>
      <c r="F344" s="222" t="s">
        <v>553</v>
      </c>
      <c r="G344" s="220"/>
      <c r="H344" s="223">
        <v>11761.514999999999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161</v>
      </c>
      <c r="AU344" s="229" t="s">
        <v>91</v>
      </c>
      <c r="AV344" s="13" t="s">
        <v>91</v>
      </c>
      <c r="AW344" s="13" t="s">
        <v>38</v>
      </c>
      <c r="AX344" s="13" t="s">
        <v>89</v>
      </c>
      <c r="AY344" s="229" t="s">
        <v>149</v>
      </c>
    </row>
    <row r="345" spans="2:65" s="1" customFormat="1" ht="16.5" customHeight="1" x14ac:dyDescent="0.2">
      <c r="B345" s="33"/>
      <c r="C345" s="195" t="s">
        <v>554</v>
      </c>
      <c r="D345" s="195" t="s">
        <v>153</v>
      </c>
      <c r="E345" s="196" t="s">
        <v>555</v>
      </c>
      <c r="F345" s="197" t="s">
        <v>556</v>
      </c>
      <c r="G345" s="198" t="s">
        <v>259</v>
      </c>
      <c r="H345" s="199">
        <v>1306.835</v>
      </c>
      <c r="I345" s="200"/>
      <c r="J345" s="201">
        <f>ROUND(I345*H345,2)</f>
        <v>0</v>
      </c>
      <c r="K345" s="197" t="s">
        <v>157</v>
      </c>
      <c r="L345" s="37"/>
      <c r="M345" s="202" t="s">
        <v>1</v>
      </c>
      <c r="N345" s="203" t="s">
        <v>47</v>
      </c>
      <c r="O345" s="65"/>
      <c r="P345" s="204">
        <f>O345*H345</f>
        <v>0</v>
      </c>
      <c r="Q345" s="204">
        <v>0</v>
      </c>
      <c r="R345" s="204">
        <f>Q345*H345</f>
        <v>0</v>
      </c>
      <c r="S345" s="204">
        <v>0</v>
      </c>
      <c r="T345" s="205">
        <f>S345*H345</f>
        <v>0</v>
      </c>
      <c r="AR345" s="206" t="s">
        <v>158</v>
      </c>
      <c r="AT345" s="206" t="s">
        <v>153</v>
      </c>
      <c r="AU345" s="206" t="s">
        <v>91</v>
      </c>
      <c r="AY345" s="16" t="s">
        <v>149</v>
      </c>
      <c r="BE345" s="207">
        <f>IF(N345="základní",J345,0)</f>
        <v>0</v>
      </c>
      <c r="BF345" s="207">
        <f>IF(N345="snížená",J345,0)</f>
        <v>0</v>
      </c>
      <c r="BG345" s="207">
        <f>IF(N345="zákl. přenesená",J345,0)</f>
        <v>0</v>
      </c>
      <c r="BH345" s="207">
        <f>IF(N345="sníž. přenesená",J345,0)</f>
        <v>0</v>
      </c>
      <c r="BI345" s="207">
        <f>IF(N345="nulová",J345,0)</f>
        <v>0</v>
      </c>
      <c r="BJ345" s="16" t="s">
        <v>89</v>
      </c>
      <c r="BK345" s="207">
        <f>ROUND(I345*H345,2)</f>
        <v>0</v>
      </c>
      <c r="BL345" s="16" t="s">
        <v>158</v>
      </c>
      <c r="BM345" s="206" t="s">
        <v>557</v>
      </c>
    </row>
    <row r="346" spans="2:65" s="13" customFormat="1" ht="11.25" x14ac:dyDescent="0.2">
      <c r="B346" s="219"/>
      <c r="C346" s="220"/>
      <c r="D346" s="210" t="s">
        <v>161</v>
      </c>
      <c r="E346" s="221" t="s">
        <v>1</v>
      </c>
      <c r="F346" s="222" t="s">
        <v>548</v>
      </c>
      <c r="G346" s="220"/>
      <c r="H346" s="223">
        <v>1306.835</v>
      </c>
      <c r="I346" s="224"/>
      <c r="J346" s="220"/>
      <c r="K346" s="220"/>
      <c r="L346" s="225"/>
      <c r="M346" s="226"/>
      <c r="N346" s="227"/>
      <c r="O346" s="227"/>
      <c r="P346" s="227"/>
      <c r="Q346" s="227"/>
      <c r="R346" s="227"/>
      <c r="S346" s="227"/>
      <c r="T346" s="228"/>
      <c r="AT346" s="229" t="s">
        <v>161</v>
      </c>
      <c r="AU346" s="229" t="s">
        <v>91</v>
      </c>
      <c r="AV346" s="13" t="s">
        <v>91</v>
      </c>
      <c r="AW346" s="13" t="s">
        <v>38</v>
      </c>
      <c r="AX346" s="13" t="s">
        <v>89</v>
      </c>
      <c r="AY346" s="229" t="s">
        <v>149</v>
      </c>
    </row>
    <row r="347" spans="2:65" s="1" customFormat="1" ht="16.5" customHeight="1" x14ac:dyDescent="0.2">
      <c r="B347" s="33"/>
      <c r="C347" s="195" t="s">
        <v>558</v>
      </c>
      <c r="D347" s="195" t="s">
        <v>153</v>
      </c>
      <c r="E347" s="196" t="s">
        <v>559</v>
      </c>
      <c r="F347" s="197" t="s">
        <v>560</v>
      </c>
      <c r="G347" s="198" t="s">
        <v>259</v>
      </c>
      <c r="H347" s="199">
        <v>105.79900000000001</v>
      </c>
      <c r="I347" s="200"/>
      <c r="J347" s="201">
        <f>ROUND(I347*H347,2)</f>
        <v>0</v>
      </c>
      <c r="K347" s="197" t="s">
        <v>157</v>
      </c>
      <c r="L347" s="37"/>
      <c r="M347" s="202" t="s">
        <v>1</v>
      </c>
      <c r="N347" s="203" t="s">
        <v>47</v>
      </c>
      <c r="O347" s="65"/>
      <c r="P347" s="204">
        <f>O347*H347</f>
        <v>0</v>
      </c>
      <c r="Q347" s="204">
        <v>0</v>
      </c>
      <c r="R347" s="204">
        <f>Q347*H347</f>
        <v>0</v>
      </c>
      <c r="S347" s="204">
        <v>0</v>
      </c>
      <c r="T347" s="205">
        <f>S347*H347</f>
        <v>0</v>
      </c>
      <c r="AR347" s="206" t="s">
        <v>158</v>
      </c>
      <c r="AT347" s="206" t="s">
        <v>153</v>
      </c>
      <c r="AU347" s="206" t="s">
        <v>91</v>
      </c>
      <c r="AY347" s="16" t="s">
        <v>149</v>
      </c>
      <c r="BE347" s="207">
        <f>IF(N347="základní",J347,0)</f>
        <v>0</v>
      </c>
      <c r="BF347" s="207">
        <f>IF(N347="snížená",J347,0)</f>
        <v>0</v>
      </c>
      <c r="BG347" s="207">
        <f>IF(N347="zákl. přenesená",J347,0)</f>
        <v>0</v>
      </c>
      <c r="BH347" s="207">
        <f>IF(N347="sníž. přenesená",J347,0)</f>
        <v>0</v>
      </c>
      <c r="BI347" s="207">
        <f>IF(N347="nulová",J347,0)</f>
        <v>0</v>
      </c>
      <c r="BJ347" s="16" t="s">
        <v>89</v>
      </c>
      <c r="BK347" s="207">
        <f>ROUND(I347*H347,2)</f>
        <v>0</v>
      </c>
      <c r="BL347" s="16" t="s">
        <v>158</v>
      </c>
      <c r="BM347" s="206" t="s">
        <v>561</v>
      </c>
    </row>
    <row r="348" spans="2:65" s="13" customFormat="1" ht="11.25" x14ac:dyDescent="0.2">
      <c r="B348" s="219"/>
      <c r="C348" s="220"/>
      <c r="D348" s="210" t="s">
        <v>161</v>
      </c>
      <c r="E348" s="221" t="s">
        <v>1</v>
      </c>
      <c r="F348" s="222" t="s">
        <v>562</v>
      </c>
      <c r="G348" s="220"/>
      <c r="H348" s="223">
        <v>105.79900000000001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161</v>
      </c>
      <c r="AU348" s="229" t="s">
        <v>91</v>
      </c>
      <c r="AV348" s="13" t="s">
        <v>91</v>
      </c>
      <c r="AW348" s="13" t="s">
        <v>38</v>
      </c>
      <c r="AX348" s="13" t="s">
        <v>89</v>
      </c>
      <c r="AY348" s="229" t="s">
        <v>149</v>
      </c>
    </row>
    <row r="349" spans="2:65" s="1" customFormat="1" ht="16.5" customHeight="1" x14ac:dyDescent="0.2">
      <c r="B349" s="33"/>
      <c r="C349" s="195" t="s">
        <v>563</v>
      </c>
      <c r="D349" s="195" t="s">
        <v>153</v>
      </c>
      <c r="E349" s="196" t="s">
        <v>564</v>
      </c>
      <c r="F349" s="197" t="s">
        <v>565</v>
      </c>
      <c r="G349" s="198" t="s">
        <v>259</v>
      </c>
      <c r="H349" s="199">
        <v>382.72</v>
      </c>
      <c r="I349" s="200"/>
      <c r="J349" s="201">
        <f>ROUND(I349*H349,2)</f>
        <v>0</v>
      </c>
      <c r="K349" s="197" t="s">
        <v>157</v>
      </c>
      <c r="L349" s="37"/>
      <c r="M349" s="202" t="s">
        <v>1</v>
      </c>
      <c r="N349" s="203" t="s">
        <v>47</v>
      </c>
      <c r="O349" s="65"/>
      <c r="P349" s="204">
        <f>O349*H349</f>
        <v>0</v>
      </c>
      <c r="Q349" s="204">
        <v>0</v>
      </c>
      <c r="R349" s="204">
        <f>Q349*H349</f>
        <v>0</v>
      </c>
      <c r="S349" s="204">
        <v>0</v>
      </c>
      <c r="T349" s="205">
        <f>S349*H349</f>
        <v>0</v>
      </c>
      <c r="AR349" s="206" t="s">
        <v>158</v>
      </c>
      <c r="AT349" s="206" t="s">
        <v>153</v>
      </c>
      <c r="AU349" s="206" t="s">
        <v>91</v>
      </c>
      <c r="AY349" s="16" t="s">
        <v>149</v>
      </c>
      <c r="BE349" s="207">
        <f>IF(N349="základní",J349,0)</f>
        <v>0</v>
      </c>
      <c r="BF349" s="207">
        <f>IF(N349="snížená",J349,0)</f>
        <v>0</v>
      </c>
      <c r="BG349" s="207">
        <f>IF(N349="zákl. přenesená",J349,0)</f>
        <v>0</v>
      </c>
      <c r="BH349" s="207">
        <f>IF(N349="sníž. přenesená",J349,0)</f>
        <v>0</v>
      </c>
      <c r="BI349" s="207">
        <f>IF(N349="nulová",J349,0)</f>
        <v>0</v>
      </c>
      <c r="BJ349" s="16" t="s">
        <v>89</v>
      </c>
      <c r="BK349" s="207">
        <f>ROUND(I349*H349,2)</f>
        <v>0</v>
      </c>
      <c r="BL349" s="16" t="s">
        <v>158</v>
      </c>
      <c r="BM349" s="206" t="s">
        <v>566</v>
      </c>
    </row>
    <row r="350" spans="2:65" s="13" customFormat="1" ht="11.25" x14ac:dyDescent="0.2">
      <c r="B350" s="219"/>
      <c r="C350" s="220"/>
      <c r="D350" s="210" t="s">
        <v>161</v>
      </c>
      <c r="E350" s="221" t="s">
        <v>1</v>
      </c>
      <c r="F350" s="222" t="s">
        <v>567</v>
      </c>
      <c r="G350" s="220"/>
      <c r="H350" s="223">
        <v>382.72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161</v>
      </c>
      <c r="AU350" s="229" t="s">
        <v>91</v>
      </c>
      <c r="AV350" s="13" t="s">
        <v>91</v>
      </c>
      <c r="AW350" s="13" t="s">
        <v>38</v>
      </c>
      <c r="AX350" s="13" t="s">
        <v>89</v>
      </c>
      <c r="AY350" s="229" t="s">
        <v>149</v>
      </c>
    </row>
    <row r="351" spans="2:65" s="1" customFormat="1" ht="16.5" customHeight="1" x14ac:dyDescent="0.2">
      <c r="B351" s="33"/>
      <c r="C351" s="195" t="s">
        <v>568</v>
      </c>
      <c r="D351" s="195" t="s">
        <v>153</v>
      </c>
      <c r="E351" s="196" t="s">
        <v>569</v>
      </c>
      <c r="F351" s="197" t="s">
        <v>570</v>
      </c>
      <c r="G351" s="198" t="s">
        <v>259</v>
      </c>
      <c r="H351" s="199">
        <v>26.68</v>
      </c>
      <c r="I351" s="200"/>
      <c r="J351" s="201">
        <f>ROUND(I351*H351,2)</f>
        <v>0</v>
      </c>
      <c r="K351" s="197" t="s">
        <v>157</v>
      </c>
      <c r="L351" s="37"/>
      <c r="M351" s="202" t="s">
        <v>1</v>
      </c>
      <c r="N351" s="203" t="s">
        <v>47</v>
      </c>
      <c r="O351" s="65"/>
      <c r="P351" s="204">
        <f>O351*H351</f>
        <v>0</v>
      </c>
      <c r="Q351" s="204">
        <v>0</v>
      </c>
      <c r="R351" s="204">
        <f>Q351*H351</f>
        <v>0</v>
      </c>
      <c r="S351" s="204">
        <v>0</v>
      </c>
      <c r="T351" s="205">
        <f>S351*H351</f>
        <v>0</v>
      </c>
      <c r="AR351" s="206" t="s">
        <v>158</v>
      </c>
      <c r="AT351" s="206" t="s">
        <v>153</v>
      </c>
      <c r="AU351" s="206" t="s">
        <v>91</v>
      </c>
      <c r="AY351" s="16" t="s">
        <v>149</v>
      </c>
      <c r="BE351" s="207">
        <f>IF(N351="základní",J351,0)</f>
        <v>0</v>
      </c>
      <c r="BF351" s="207">
        <f>IF(N351="snížená",J351,0)</f>
        <v>0</v>
      </c>
      <c r="BG351" s="207">
        <f>IF(N351="zákl. přenesená",J351,0)</f>
        <v>0</v>
      </c>
      <c r="BH351" s="207">
        <f>IF(N351="sníž. přenesená",J351,0)</f>
        <v>0</v>
      </c>
      <c r="BI351" s="207">
        <f>IF(N351="nulová",J351,0)</f>
        <v>0</v>
      </c>
      <c r="BJ351" s="16" t="s">
        <v>89</v>
      </c>
      <c r="BK351" s="207">
        <f>ROUND(I351*H351,2)</f>
        <v>0</v>
      </c>
      <c r="BL351" s="16" t="s">
        <v>158</v>
      </c>
      <c r="BM351" s="206" t="s">
        <v>571</v>
      </c>
    </row>
    <row r="352" spans="2:65" s="13" customFormat="1" ht="11.25" x14ac:dyDescent="0.2">
      <c r="B352" s="219"/>
      <c r="C352" s="220"/>
      <c r="D352" s="210" t="s">
        <v>161</v>
      </c>
      <c r="E352" s="221" t="s">
        <v>1</v>
      </c>
      <c r="F352" s="222" t="s">
        <v>572</v>
      </c>
      <c r="G352" s="220"/>
      <c r="H352" s="223">
        <v>26.68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161</v>
      </c>
      <c r="AU352" s="229" t="s">
        <v>91</v>
      </c>
      <c r="AV352" s="13" t="s">
        <v>91</v>
      </c>
      <c r="AW352" s="13" t="s">
        <v>38</v>
      </c>
      <c r="AX352" s="13" t="s">
        <v>89</v>
      </c>
      <c r="AY352" s="229" t="s">
        <v>149</v>
      </c>
    </row>
    <row r="353" spans="2:65" s="11" customFormat="1" ht="22.9" customHeight="1" x14ac:dyDescent="0.2">
      <c r="B353" s="179"/>
      <c r="C353" s="180"/>
      <c r="D353" s="181" t="s">
        <v>81</v>
      </c>
      <c r="E353" s="193" t="s">
        <v>573</v>
      </c>
      <c r="F353" s="193" t="s">
        <v>574</v>
      </c>
      <c r="G353" s="180"/>
      <c r="H353" s="180"/>
      <c r="I353" s="183"/>
      <c r="J353" s="194">
        <f>BK353</f>
        <v>0</v>
      </c>
      <c r="K353" s="180"/>
      <c r="L353" s="185"/>
      <c r="M353" s="186"/>
      <c r="N353" s="187"/>
      <c r="O353" s="187"/>
      <c r="P353" s="188">
        <f>P354</f>
        <v>0</v>
      </c>
      <c r="Q353" s="187"/>
      <c r="R353" s="188">
        <f>R354</f>
        <v>0</v>
      </c>
      <c r="S353" s="187"/>
      <c r="T353" s="189">
        <f>T354</f>
        <v>0</v>
      </c>
      <c r="AR353" s="190" t="s">
        <v>89</v>
      </c>
      <c r="AT353" s="191" t="s">
        <v>81</v>
      </c>
      <c r="AU353" s="191" t="s">
        <v>89</v>
      </c>
      <c r="AY353" s="190" t="s">
        <v>149</v>
      </c>
      <c r="BK353" s="192">
        <f>BK354</f>
        <v>0</v>
      </c>
    </row>
    <row r="354" spans="2:65" s="1" customFormat="1" ht="16.5" customHeight="1" x14ac:dyDescent="0.2">
      <c r="B354" s="33"/>
      <c r="C354" s="195" t="s">
        <v>575</v>
      </c>
      <c r="D354" s="195" t="s">
        <v>153</v>
      </c>
      <c r="E354" s="196" t="s">
        <v>576</v>
      </c>
      <c r="F354" s="197" t="s">
        <v>577</v>
      </c>
      <c r="G354" s="198" t="s">
        <v>259</v>
      </c>
      <c r="H354" s="199">
        <v>1108.289</v>
      </c>
      <c r="I354" s="200"/>
      <c r="J354" s="201">
        <f>ROUND(I354*H354,2)</f>
        <v>0</v>
      </c>
      <c r="K354" s="197" t="s">
        <v>157</v>
      </c>
      <c r="L354" s="37"/>
      <c r="M354" s="251" t="s">
        <v>1</v>
      </c>
      <c r="N354" s="252" t="s">
        <v>47</v>
      </c>
      <c r="O354" s="253"/>
      <c r="P354" s="254">
        <f>O354*H354</f>
        <v>0</v>
      </c>
      <c r="Q354" s="254">
        <v>0</v>
      </c>
      <c r="R354" s="254">
        <f>Q354*H354</f>
        <v>0</v>
      </c>
      <c r="S354" s="254">
        <v>0</v>
      </c>
      <c r="T354" s="255">
        <f>S354*H354</f>
        <v>0</v>
      </c>
      <c r="AR354" s="206" t="s">
        <v>158</v>
      </c>
      <c r="AT354" s="206" t="s">
        <v>153</v>
      </c>
      <c r="AU354" s="206" t="s">
        <v>91</v>
      </c>
      <c r="AY354" s="16" t="s">
        <v>149</v>
      </c>
      <c r="BE354" s="207">
        <f>IF(N354="základní",J354,0)</f>
        <v>0</v>
      </c>
      <c r="BF354" s="207">
        <f>IF(N354="snížená",J354,0)</f>
        <v>0</v>
      </c>
      <c r="BG354" s="207">
        <f>IF(N354="zákl. přenesená",J354,0)</f>
        <v>0</v>
      </c>
      <c r="BH354" s="207">
        <f>IF(N354="sníž. přenesená",J354,0)</f>
        <v>0</v>
      </c>
      <c r="BI354" s="207">
        <f>IF(N354="nulová",J354,0)</f>
        <v>0</v>
      </c>
      <c r="BJ354" s="16" t="s">
        <v>89</v>
      </c>
      <c r="BK354" s="207">
        <f>ROUND(I354*H354,2)</f>
        <v>0</v>
      </c>
      <c r="BL354" s="16" t="s">
        <v>158</v>
      </c>
      <c r="BM354" s="206" t="s">
        <v>578</v>
      </c>
    </row>
    <row r="355" spans="2:65" s="1" customFormat="1" ht="6.95" customHeight="1" x14ac:dyDescent="0.2">
      <c r="B355" s="48"/>
      <c r="C355" s="49"/>
      <c r="D355" s="49"/>
      <c r="E355" s="49"/>
      <c r="F355" s="49"/>
      <c r="G355" s="49"/>
      <c r="H355" s="49"/>
      <c r="I355" s="147"/>
      <c r="J355" s="49"/>
      <c r="K355" s="49"/>
      <c r="L355" s="37"/>
    </row>
  </sheetData>
  <sheetProtection algorithmName="SHA-512" hashValue="7xDJCiZB0IX3xPtSwGjeT6jCjXS+4k4kVjfysoJrOxMQqMKqxeZ+Aw4DvrajeI/dh+wBmcQyyhThF+erDCiBHg==" saltValue="auGbQm/ekHJIiDrOQwsREg2Kud6uwlL/QWKeLie78lk/AgeGQ/GisbsHFh2vbFVk5lrQ3mLMLEqRPo/W6dSsBw==" spinCount="100000" sheet="1" objects="1" scenarios="1" formatColumns="0" formatRows="0" autoFilter="0"/>
  <autoFilter ref="C141:K354"/>
  <mergeCells count="12">
    <mergeCell ref="E134:H134"/>
    <mergeCell ref="L2:V2"/>
    <mergeCell ref="E85:H85"/>
    <mergeCell ref="E87:H87"/>
    <mergeCell ref="E89:H89"/>
    <mergeCell ref="E130:H130"/>
    <mergeCell ref="E132:H13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2"/>
  <sheetViews>
    <sheetView showGridLines="0" tabSelected="1" workbookViewId="0"/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" customWidth="1"/>
    <col min="8" max="8" width="11.5" customWidth="1"/>
    <col min="9" max="9" width="20.1640625" style="109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AT2" s="16" t="s">
        <v>100</v>
      </c>
    </row>
    <row r="3" spans="2:46" ht="6.95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19"/>
      <c r="AT3" s="16" t="s">
        <v>91</v>
      </c>
    </row>
    <row r="4" spans="2:46" ht="24.95" customHeight="1" x14ac:dyDescent="0.2">
      <c r="B4" s="19"/>
      <c r="D4" s="113" t="s">
        <v>101</v>
      </c>
      <c r="L4" s="19"/>
      <c r="M4" s="114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115" t="s">
        <v>16</v>
      </c>
      <c r="L6" s="19"/>
    </row>
    <row r="7" spans="2:46" ht="16.5" customHeight="1" x14ac:dyDescent="0.2">
      <c r="B7" s="19"/>
      <c r="E7" s="304" t="str">
        <f>'3E_Rekapitulace stavby'!K6</f>
        <v>Úpravy ulice Sv.Čecha v Karviné-Fryštátě, 3.část</v>
      </c>
      <c r="F7" s="305"/>
      <c r="G7" s="305"/>
      <c r="H7" s="305"/>
      <c r="L7" s="19"/>
    </row>
    <row r="8" spans="2:46" ht="12" customHeight="1" x14ac:dyDescent="0.2">
      <c r="B8" s="19"/>
      <c r="D8" s="115" t="s">
        <v>102</v>
      </c>
      <c r="L8" s="19"/>
    </row>
    <row r="9" spans="2:46" s="1" customFormat="1" ht="16.5" customHeight="1" x14ac:dyDescent="0.2">
      <c r="B9" s="37"/>
      <c r="E9" s="304" t="s">
        <v>579</v>
      </c>
      <c r="F9" s="306"/>
      <c r="G9" s="306"/>
      <c r="H9" s="306"/>
      <c r="I9" s="116"/>
      <c r="L9" s="37"/>
    </row>
    <row r="10" spans="2:46" s="1" customFormat="1" ht="12" customHeight="1" x14ac:dyDescent="0.2">
      <c r="B10" s="37"/>
      <c r="D10" s="115" t="s">
        <v>104</v>
      </c>
      <c r="I10" s="116"/>
      <c r="L10" s="37"/>
    </row>
    <row r="11" spans="2:46" s="1" customFormat="1" ht="36.950000000000003" customHeight="1" x14ac:dyDescent="0.2">
      <c r="B11" s="37"/>
      <c r="E11" s="307" t="s">
        <v>580</v>
      </c>
      <c r="F11" s="306"/>
      <c r="G11" s="306"/>
      <c r="H11" s="306"/>
      <c r="I11" s="116"/>
      <c r="L11" s="37"/>
    </row>
    <row r="12" spans="2:46" s="1" customFormat="1" ht="11.25" x14ac:dyDescent="0.2">
      <c r="B12" s="37"/>
      <c r="I12" s="116"/>
      <c r="L12" s="37"/>
    </row>
    <row r="13" spans="2:46" s="1" customFormat="1" ht="12" customHeight="1" x14ac:dyDescent="0.2">
      <c r="B13" s="37"/>
      <c r="D13" s="115" t="s">
        <v>18</v>
      </c>
      <c r="F13" s="104" t="s">
        <v>19</v>
      </c>
      <c r="I13" s="117" t="s">
        <v>20</v>
      </c>
      <c r="J13" s="104" t="s">
        <v>1</v>
      </c>
      <c r="L13" s="37"/>
    </row>
    <row r="14" spans="2:46" s="1" customFormat="1" ht="12" customHeight="1" x14ac:dyDescent="0.2">
      <c r="B14" s="37"/>
      <c r="D14" s="115" t="s">
        <v>22</v>
      </c>
      <c r="F14" s="104" t="s">
        <v>23</v>
      </c>
      <c r="I14" s="117" t="s">
        <v>24</v>
      </c>
      <c r="J14" s="118" t="str">
        <f>'3E_Rekapitulace stavby'!AN8</f>
        <v>16. 2. 2019</v>
      </c>
      <c r="L14" s="37"/>
    </row>
    <row r="15" spans="2:46" s="1" customFormat="1" ht="10.9" customHeight="1" x14ac:dyDescent="0.2">
      <c r="B15" s="37"/>
      <c r="I15" s="116"/>
      <c r="L15" s="37"/>
    </row>
    <row r="16" spans="2:46" s="1" customFormat="1" ht="12" customHeight="1" x14ac:dyDescent="0.2">
      <c r="B16" s="37"/>
      <c r="D16" s="115" t="s">
        <v>26</v>
      </c>
      <c r="I16" s="117" t="s">
        <v>27</v>
      </c>
      <c r="J16" s="104" t="s">
        <v>28</v>
      </c>
      <c r="L16" s="37"/>
    </row>
    <row r="17" spans="2:12" s="1" customFormat="1" ht="18" customHeight="1" x14ac:dyDescent="0.2">
      <c r="B17" s="37"/>
      <c r="E17" s="104" t="s">
        <v>29</v>
      </c>
      <c r="I17" s="117" t="s">
        <v>30</v>
      </c>
      <c r="J17" s="104" t="s">
        <v>31</v>
      </c>
      <c r="L17" s="37"/>
    </row>
    <row r="18" spans="2:12" s="1" customFormat="1" ht="6.95" customHeight="1" x14ac:dyDescent="0.2">
      <c r="B18" s="37"/>
      <c r="I18" s="116"/>
      <c r="L18" s="37"/>
    </row>
    <row r="19" spans="2:12" s="1" customFormat="1" ht="12" customHeight="1" x14ac:dyDescent="0.2">
      <c r="B19" s="37"/>
      <c r="D19" s="115" t="s">
        <v>32</v>
      </c>
      <c r="I19" s="117" t="s">
        <v>27</v>
      </c>
      <c r="J19" s="29" t="str">
        <f>'3E_Rekapitulace stavby'!AN13</f>
        <v>Vyplň údaj</v>
      </c>
      <c r="L19" s="37"/>
    </row>
    <row r="20" spans="2:12" s="1" customFormat="1" ht="18" customHeight="1" x14ac:dyDescent="0.2">
      <c r="B20" s="37"/>
      <c r="E20" s="308" t="str">
        <f>'3E_Rekapitulace stavby'!E14</f>
        <v>Vyplň údaj</v>
      </c>
      <c r="F20" s="309"/>
      <c r="G20" s="309"/>
      <c r="H20" s="309"/>
      <c r="I20" s="117" t="s">
        <v>30</v>
      </c>
      <c r="J20" s="29" t="str">
        <f>'3E_Rekapitulace stavby'!AN14</f>
        <v>Vyplň údaj</v>
      </c>
      <c r="L20" s="37"/>
    </row>
    <row r="21" spans="2:12" s="1" customFormat="1" ht="6.95" customHeight="1" x14ac:dyDescent="0.2">
      <c r="B21" s="37"/>
      <c r="I21" s="116"/>
      <c r="L21" s="37"/>
    </row>
    <row r="22" spans="2:12" s="1" customFormat="1" ht="12" customHeight="1" x14ac:dyDescent="0.2">
      <c r="B22" s="37"/>
      <c r="D22" s="115" t="s">
        <v>34</v>
      </c>
      <c r="I22" s="117" t="s">
        <v>27</v>
      </c>
      <c r="J22" s="104" t="s">
        <v>35</v>
      </c>
      <c r="L22" s="37"/>
    </row>
    <row r="23" spans="2:12" s="1" customFormat="1" ht="18" customHeight="1" x14ac:dyDescent="0.2">
      <c r="B23" s="37"/>
      <c r="E23" s="104" t="s">
        <v>36</v>
      </c>
      <c r="I23" s="117" t="s">
        <v>30</v>
      </c>
      <c r="J23" s="104" t="s">
        <v>37</v>
      </c>
      <c r="L23" s="37"/>
    </row>
    <row r="24" spans="2:12" s="1" customFormat="1" ht="6.95" customHeight="1" x14ac:dyDescent="0.2">
      <c r="B24" s="37"/>
      <c r="I24" s="116"/>
      <c r="L24" s="37"/>
    </row>
    <row r="25" spans="2:12" s="1" customFormat="1" ht="12" customHeight="1" x14ac:dyDescent="0.2">
      <c r="B25" s="37"/>
      <c r="D25" s="115" t="s">
        <v>39</v>
      </c>
      <c r="I25" s="117" t="s">
        <v>27</v>
      </c>
      <c r="J25" s="104" t="s">
        <v>1</v>
      </c>
      <c r="L25" s="37"/>
    </row>
    <row r="26" spans="2:12" s="1" customFormat="1" ht="18" customHeight="1" x14ac:dyDescent="0.2">
      <c r="B26" s="37"/>
      <c r="E26" s="104" t="s">
        <v>106</v>
      </c>
      <c r="I26" s="117" t="s">
        <v>30</v>
      </c>
      <c r="J26" s="104" t="s">
        <v>1</v>
      </c>
      <c r="L26" s="37"/>
    </row>
    <row r="27" spans="2:12" s="1" customFormat="1" ht="6.95" customHeight="1" x14ac:dyDescent="0.2">
      <c r="B27" s="37"/>
      <c r="I27" s="116"/>
      <c r="L27" s="37"/>
    </row>
    <row r="28" spans="2:12" s="1" customFormat="1" ht="12" customHeight="1" x14ac:dyDescent="0.2">
      <c r="B28" s="37"/>
      <c r="D28" s="115" t="s">
        <v>41</v>
      </c>
      <c r="I28" s="116"/>
      <c r="L28" s="37"/>
    </row>
    <row r="29" spans="2:12" s="7" customFormat="1" ht="16.5" customHeight="1" x14ac:dyDescent="0.2">
      <c r="B29" s="119"/>
      <c r="E29" s="310" t="s">
        <v>1</v>
      </c>
      <c r="F29" s="310"/>
      <c r="G29" s="310"/>
      <c r="H29" s="310"/>
      <c r="I29" s="120"/>
      <c r="L29" s="119"/>
    </row>
    <row r="30" spans="2:12" s="1" customFormat="1" ht="6.95" customHeight="1" x14ac:dyDescent="0.2">
      <c r="B30" s="37"/>
      <c r="I30" s="116"/>
      <c r="L30" s="37"/>
    </row>
    <row r="31" spans="2:12" s="1" customFormat="1" ht="6.95" customHeight="1" x14ac:dyDescent="0.2">
      <c r="B31" s="37"/>
      <c r="D31" s="61"/>
      <c r="E31" s="61"/>
      <c r="F31" s="61"/>
      <c r="G31" s="61"/>
      <c r="H31" s="61"/>
      <c r="I31" s="121"/>
      <c r="J31" s="61"/>
      <c r="K31" s="61"/>
      <c r="L31" s="37"/>
    </row>
    <row r="32" spans="2:12" s="1" customFormat="1" ht="25.35" customHeight="1" x14ac:dyDescent="0.2">
      <c r="B32" s="37"/>
      <c r="D32" s="122" t="s">
        <v>42</v>
      </c>
      <c r="I32" s="116"/>
      <c r="J32" s="123">
        <f>ROUND(J124, 2)</f>
        <v>0</v>
      </c>
      <c r="L32" s="37"/>
    </row>
    <row r="33" spans="2:12" s="1" customFormat="1" ht="6.95" customHeight="1" x14ac:dyDescent="0.2">
      <c r="B33" s="37"/>
      <c r="D33" s="61"/>
      <c r="E33" s="61"/>
      <c r="F33" s="61"/>
      <c r="G33" s="61"/>
      <c r="H33" s="61"/>
      <c r="I33" s="121"/>
      <c r="J33" s="61"/>
      <c r="K33" s="61"/>
      <c r="L33" s="37"/>
    </row>
    <row r="34" spans="2:12" s="1" customFormat="1" ht="14.45" customHeight="1" x14ac:dyDescent="0.2">
      <c r="B34" s="37"/>
      <c r="F34" s="124" t="s">
        <v>44</v>
      </c>
      <c r="I34" s="125" t="s">
        <v>43</v>
      </c>
      <c r="J34" s="124" t="s">
        <v>45</v>
      </c>
      <c r="L34" s="37"/>
    </row>
    <row r="35" spans="2:12" s="1" customFormat="1" ht="14.45" customHeight="1" x14ac:dyDescent="0.2">
      <c r="B35" s="37"/>
      <c r="D35" s="126" t="s">
        <v>46</v>
      </c>
      <c r="E35" s="115" t="s">
        <v>47</v>
      </c>
      <c r="F35" s="127">
        <f>ROUND((SUM(BE124:BE151)),  2)</f>
        <v>0</v>
      </c>
      <c r="I35" s="128">
        <v>0.21</v>
      </c>
      <c r="J35" s="127">
        <f>ROUND(((SUM(BE124:BE151))*I35),  2)</f>
        <v>0</v>
      </c>
      <c r="L35" s="37"/>
    </row>
    <row r="36" spans="2:12" s="1" customFormat="1" ht="14.45" customHeight="1" x14ac:dyDescent="0.2">
      <c r="B36" s="37"/>
      <c r="E36" s="115" t="s">
        <v>48</v>
      </c>
      <c r="F36" s="127">
        <f>ROUND((SUM(BF124:BF151)),  2)</f>
        <v>0</v>
      </c>
      <c r="I36" s="128">
        <v>0.15</v>
      </c>
      <c r="J36" s="127">
        <f>ROUND(((SUM(BF124:BF151))*I36),  2)</f>
        <v>0</v>
      </c>
      <c r="L36" s="37"/>
    </row>
    <row r="37" spans="2:12" s="1" customFormat="1" ht="14.45" hidden="1" customHeight="1" x14ac:dyDescent="0.2">
      <c r="B37" s="37"/>
      <c r="E37" s="115" t="s">
        <v>49</v>
      </c>
      <c r="F37" s="127">
        <f>ROUND((SUM(BG124:BG151)),  2)</f>
        <v>0</v>
      </c>
      <c r="I37" s="128">
        <v>0.21</v>
      </c>
      <c r="J37" s="127">
        <f>0</f>
        <v>0</v>
      </c>
      <c r="L37" s="37"/>
    </row>
    <row r="38" spans="2:12" s="1" customFormat="1" ht="14.45" hidden="1" customHeight="1" x14ac:dyDescent="0.2">
      <c r="B38" s="37"/>
      <c r="E38" s="115" t="s">
        <v>50</v>
      </c>
      <c r="F38" s="127">
        <f>ROUND((SUM(BH124:BH151)),  2)</f>
        <v>0</v>
      </c>
      <c r="I38" s="128">
        <v>0.15</v>
      </c>
      <c r="J38" s="127">
        <f>0</f>
        <v>0</v>
      </c>
      <c r="L38" s="37"/>
    </row>
    <row r="39" spans="2:12" s="1" customFormat="1" ht="14.45" hidden="1" customHeight="1" x14ac:dyDescent="0.2">
      <c r="B39" s="37"/>
      <c r="E39" s="115" t="s">
        <v>51</v>
      </c>
      <c r="F39" s="127">
        <f>ROUND((SUM(BI124:BI151)),  2)</f>
        <v>0</v>
      </c>
      <c r="I39" s="128">
        <v>0</v>
      </c>
      <c r="J39" s="127">
        <f>0</f>
        <v>0</v>
      </c>
      <c r="L39" s="37"/>
    </row>
    <row r="40" spans="2:12" s="1" customFormat="1" ht="6.95" customHeight="1" x14ac:dyDescent="0.2">
      <c r="B40" s="37"/>
      <c r="I40" s="116"/>
      <c r="L40" s="37"/>
    </row>
    <row r="41" spans="2:12" s="1" customFormat="1" ht="25.35" customHeight="1" x14ac:dyDescent="0.2">
      <c r="B41" s="37"/>
      <c r="C41" s="129"/>
      <c r="D41" s="130" t="s">
        <v>52</v>
      </c>
      <c r="E41" s="131"/>
      <c r="F41" s="131"/>
      <c r="G41" s="132" t="s">
        <v>53</v>
      </c>
      <c r="H41" s="133" t="s">
        <v>54</v>
      </c>
      <c r="I41" s="134"/>
      <c r="J41" s="135">
        <f>SUM(J32:J39)</f>
        <v>0</v>
      </c>
      <c r="K41" s="136"/>
      <c r="L41" s="37"/>
    </row>
    <row r="42" spans="2:12" s="1" customFormat="1" ht="14.45" customHeight="1" x14ac:dyDescent="0.2">
      <c r="B42" s="37"/>
      <c r="I42" s="116"/>
      <c r="L42" s="37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7"/>
      <c r="D50" s="137" t="s">
        <v>55</v>
      </c>
      <c r="E50" s="138"/>
      <c r="F50" s="138"/>
      <c r="G50" s="137" t="s">
        <v>56</v>
      </c>
      <c r="H50" s="138"/>
      <c r="I50" s="139"/>
      <c r="J50" s="138"/>
      <c r="K50" s="138"/>
      <c r="L50" s="37"/>
    </row>
    <row r="51" spans="2:12" ht="11.25" x14ac:dyDescent="0.2">
      <c r="B51" s="19"/>
      <c r="L51" s="19"/>
    </row>
    <row r="52" spans="2:12" ht="11.25" x14ac:dyDescent="0.2">
      <c r="B52" s="19"/>
      <c r="L52" s="19"/>
    </row>
    <row r="53" spans="2:12" ht="11.25" x14ac:dyDescent="0.2">
      <c r="B53" s="19"/>
      <c r="L53" s="19"/>
    </row>
    <row r="54" spans="2:12" ht="11.25" x14ac:dyDescent="0.2">
      <c r="B54" s="19"/>
      <c r="L54" s="19"/>
    </row>
    <row r="55" spans="2:12" ht="11.25" x14ac:dyDescent="0.2">
      <c r="B55" s="19"/>
      <c r="L55" s="19"/>
    </row>
    <row r="56" spans="2:12" ht="11.25" x14ac:dyDescent="0.2">
      <c r="B56" s="19"/>
      <c r="L56" s="19"/>
    </row>
    <row r="57" spans="2:12" ht="11.25" x14ac:dyDescent="0.2">
      <c r="B57" s="19"/>
      <c r="L57" s="19"/>
    </row>
    <row r="58" spans="2:12" ht="11.25" x14ac:dyDescent="0.2">
      <c r="B58" s="19"/>
      <c r="L58" s="19"/>
    </row>
    <row r="59" spans="2:12" ht="11.25" x14ac:dyDescent="0.2">
      <c r="B59" s="19"/>
      <c r="L59" s="19"/>
    </row>
    <row r="60" spans="2:12" ht="11.25" x14ac:dyDescent="0.2">
      <c r="B60" s="19"/>
      <c r="L60" s="19"/>
    </row>
    <row r="61" spans="2:12" s="1" customFormat="1" ht="12.75" x14ac:dyDescent="0.2">
      <c r="B61" s="37"/>
      <c r="D61" s="140" t="s">
        <v>57</v>
      </c>
      <c r="E61" s="141"/>
      <c r="F61" s="142" t="s">
        <v>58</v>
      </c>
      <c r="G61" s="140" t="s">
        <v>57</v>
      </c>
      <c r="H61" s="141"/>
      <c r="I61" s="143"/>
      <c r="J61" s="144" t="s">
        <v>58</v>
      </c>
      <c r="K61" s="141"/>
      <c r="L61" s="37"/>
    </row>
    <row r="62" spans="2:12" ht="11.25" x14ac:dyDescent="0.2">
      <c r="B62" s="19"/>
      <c r="L62" s="19"/>
    </row>
    <row r="63" spans="2:12" ht="11.25" x14ac:dyDescent="0.2">
      <c r="B63" s="19"/>
      <c r="L63" s="19"/>
    </row>
    <row r="64" spans="2:12" ht="11.25" x14ac:dyDescent="0.2">
      <c r="B64" s="19"/>
      <c r="L64" s="19"/>
    </row>
    <row r="65" spans="2:12" s="1" customFormat="1" ht="12.75" x14ac:dyDescent="0.2">
      <c r="B65" s="37"/>
      <c r="D65" s="137" t="s">
        <v>59</v>
      </c>
      <c r="E65" s="138"/>
      <c r="F65" s="138"/>
      <c r="G65" s="137" t="s">
        <v>60</v>
      </c>
      <c r="H65" s="138"/>
      <c r="I65" s="139"/>
      <c r="J65" s="138"/>
      <c r="K65" s="138"/>
      <c r="L65" s="37"/>
    </row>
    <row r="66" spans="2:12" ht="11.25" x14ac:dyDescent="0.2">
      <c r="B66" s="19"/>
      <c r="L66" s="19"/>
    </row>
    <row r="67" spans="2:12" ht="11.25" x14ac:dyDescent="0.2">
      <c r="B67" s="19"/>
      <c r="L67" s="19"/>
    </row>
    <row r="68" spans="2:12" ht="11.25" x14ac:dyDescent="0.2">
      <c r="B68" s="19"/>
      <c r="L68" s="19"/>
    </row>
    <row r="69" spans="2:12" ht="11.25" x14ac:dyDescent="0.2">
      <c r="B69" s="19"/>
      <c r="L69" s="19"/>
    </row>
    <row r="70" spans="2:12" ht="11.25" x14ac:dyDescent="0.2">
      <c r="B70" s="19"/>
      <c r="L70" s="19"/>
    </row>
    <row r="71" spans="2:12" ht="11.25" x14ac:dyDescent="0.2">
      <c r="B71" s="19"/>
      <c r="L71" s="19"/>
    </row>
    <row r="72" spans="2:12" ht="11.25" x14ac:dyDescent="0.2">
      <c r="B72" s="19"/>
      <c r="L72" s="19"/>
    </row>
    <row r="73" spans="2:12" ht="11.25" x14ac:dyDescent="0.2">
      <c r="B73" s="19"/>
      <c r="L73" s="19"/>
    </row>
    <row r="74" spans="2:12" ht="11.25" x14ac:dyDescent="0.2">
      <c r="B74" s="19"/>
      <c r="L74" s="19"/>
    </row>
    <row r="75" spans="2:12" ht="11.25" x14ac:dyDescent="0.2">
      <c r="B75" s="19"/>
      <c r="L75" s="19"/>
    </row>
    <row r="76" spans="2:12" s="1" customFormat="1" ht="12.75" x14ac:dyDescent="0.2">
      <c r="B76" s="37"/>
      <c r="D76" s="140" t="s">
        <v>57</v>
      </c>
      <c r="E76" s="141"/>
      <c r="F76" s="142" t="s">
        <v>58</v>
      </c>
      <c r="G76" s="140" t="s">
        <v>57</v>
      </c>
      <c r="H76" s="141"/>
      <c r="I76" s="143"/>
      <c r="J76" s="144" t="s">
        <v>58</v>
      </c>
      <c r="K76" s="141"/>
      <c r="L76" s="37"/>
    </row>
    <row r="77" spans="2:12" s="1" customFormat="1" ht="14.45" customHeight="1" x14ac:dyDescent="0.2">
      <c r="B77" s="145"/>
      <c r="C77" s="146"/>
      <c r="D77" s="146"/>
      <c r="E77" s="146"/>
      <c r="F77" s="146"/>
      <c r="G77" s="146"/>
      <c r="H77" s="146"/>
      <c r="I77" s="147"/>
      <c r="J77" s="146"/>
      <c r="K77" s="146"/>
      <c r="L77" s="37"/>
    </row>
    <row r="81" spans="2:12" s="1" customFormat="1" ht="6.95" customHeight="1" x14ac:dyDescent="0.2">
      <c r="B81" s="148"/>
      <c r="C81" s="149"/>
      <c r="D81" s="149"/>
      <c r="E81" s="149"/>
      <c r="F81" s="149"/>
      <c r="G81" s="149"/>
      <c r="H81" s="149"/>
      <c r="I81" s="150"/>
      <c r="J81" s="149"/>
      <c r="K81" s="149"/>
      <c r="L81" s="37"/>
    </row>
    <row r="82" spans="2:12" s="1" customFormat="1" ht="24.95" customHeight="1" x14ac:dyDescent="0.2">
      <c r="B82" s="33"/>
      <c r="C82" s="22" t="s">
        <v>107</v>
      </c>
      <c r="D82" s="34"/>
      <c r="E82" s="34"/>
      <c r="F82" s="34"/>
      <c r="G82" s="34"/>
      <c r="H82" s="34"/>
      <c r="I82" s="116"/>
      <c r="J82" s="34"/>
      <c r="K82" s="34"/>
      <c r="L82" s="37"/>
    </row>
    <row r="83" spans="2:12" s="1" customFormat="1" ht="6.95" customHeight="1" x14ac:dyDescent="0.2">
      <c r="B83" s="33"/>
      <c r="C83" s="34"/>
      <c r="D83" s="34"/>
      <c r="E83" s="34"/>
      <c r="F83" s="34"/>
      <c r="G83" s="34"/>
      <c r="H83" s="34"/>
      <c r="I83" s="116"/>
      <c r="J83" s="34"/>
      <c r="K83" s="34"/>
      <c r="L83" s="37"/>
    </row>
    <row r="84" spans="2:12" s="1" customFormat="1" ht="12" customHeight="1" x14ac:dyDescent="0.2">
      <c r="B84" s="33"/>
      <c r="C84" s="28" t="s">
        <v>16</v>
      </c>
      <c r="D84" s="34"/>
      <c r="E84" s="34"/>
      <c r="F84" s="34"/>
      <c r="G84" s="34"/>
      <c r="H84" s="34"/>
      <c r="I84" s="116"/>
      <c r="J84" s="34"/>
      <c r="K84" s="34"/>
      <c r="L84" s="37"/>
    </row>
    <row r="85" spans="2:12" s="1" customFormat="1" ht="16.5" customHeight="1" x14ac:dyDescent="0.2">
      <c r="B85" s="33"/>
      <c r="C85" s="34"/>
      <c r="D85" s="34"/>
      <c r="E85" s="311" t="str">
        <f>E7</f>
        <v>Úpravy ulice Sv.Čecha v Karviné-Fryštátě, 3.část</v>
      </c>
      <c r="F85" s="312"/>
      <c r="G85" s="312"/>
      <c r="H85" s="312"/>
      <c r="I85" s="116"/>
      <c r="J85" s="34"/>
      <c r="K85" s="34"/>
      <c r="L85" s="37"/>
    </row>
    <row r="86" spans="2:12" ht="12" customHeight="1" x14ac:dyDescent="0.2">
      <c r="B86" s="20"/>
      <c r="C86" s="28" t="s">
        <v>102</v>
      </c>
      <c r="D86" s="21"/>
      <c r="E86" s="21"/>
      <c r="F86" s="21"/>
      <c r="G86" s="21"/>
      <c r="H86" s="21"/>
      <c r="J86" s="21"/>
      <c r="K86" s="21"/>
      <c r="L86" s="19"/>
    </row>
    <row r="87" spans="2:12" s="1" customFormat="1" ht="16.5" customHeight="1" x14ac:dyDescent="0.2">
      <c r="B87" s="33"/>
      <c r="C87" s="34"/>
      <c r="D87" s="34"/>
      <c r="E87" s="311" t="s">
        <v>579</v>
      </c>
      <c r="F87" s="313"/>
      <c r="G87" s="313"/>
      <c r="H87" s="313"/>
      <c r="I87" s="116"/>
      <c r="J87" s="34"/>
      <c r="K87" s="34"/>
      <c r="L87" s="37"/>
    </row>
    <row r="88" spans="2:12" s="1" customFormat="1" ht="12" customHeight="1" x14ac:dyDescent="0.2">
      <c r="B88" s="33"/>
      <c r="C88" s="28" t="s">
        <v>104</v>
      </c>
      <c r="D88" s="34"/>
      <c r="E88" s="34"/>
      <c r="F88" s="34"/>
      <c r="G88" s="34"/>
      <c r="H88" s="34"/>
      <c r="I88" s="116"/>
      <c r="J88" s="34"/>
      <c r="K88" s="34"/>
      <c r="L88" s="37"/>
    </row>
    <row r="89" spans="2:12" s="1" customFormat="1" ht="16.5" customHeight="1" x14ac:dyDescent="0.2">
      <c r="B89" s="33"/>
      <c r="C89" s="34"/>
      <c r="D89" s="34"/>
      <c r="E89" s="279" t="str">
        <f>E11</f>
        <v>VON - Soupis prací - Vedlejší a ostatní náklady</v>
      </c>
      <c r="F89" s="313"/>
      <c r="G89" s="313"/>
      <c r="H89" s="313"/>
      <c r="I89" s="116"/>
      <c r="J89" s="34"/>
      <c r="K89" s="34"/>
      <c r="L89" s="37"/>
    </row>
    <row r="90" spans="2:12" s="1" customFormat="1" ht="6.95" customHeight="1" x14ac:dyDescent="0.2">
      <c r="B90" s="33"/>
      <c r="C90" s="34"/>
      <c r="D90" s="34"/>
      <c r="E90" s="34"/>
      <c r="F90" s="34"/>
      <c r="G90" s="34"/>
      <c r="H90" s="34"/>
      <c r="I90" s="116"/>
      <c r="J90" s="34"/>
      <c r="K90" s="34"/>
      <c r="L90" s="37"/>
    </row>
    <row r="91" spans="2:12" s="1" customFormat="1" ht="12" customHeight="1" x14ac:dyDescent="0.2">
      <c r="B91" s="33"/>
      <c r="C91" s="28" t="s">
        <v>22</v>
      </c>
      <c r="D91" s="34"/>
      <c r="E91" s="34"/>
      <c r="F91" s="26" t="str">
        <f>F14</f>
        <v>Karviná Fryštát</v>
      </c>
      <c r="G91" s="34"/>
      <c r="H91" s="34"/>
      <c r="I91" s="117" t="s">
        <v>24</v>
      </c>
      <c r="J91" s="60" t="str">
        <f>IF(J14="","",J14)</f>
        <v>16. 2. 2019</v>
      </c>
      <c r="K91" s="34"/>
      <c r="L91" s="37"/>
    </row>
    <row r="92" spans="2:12" s="1" customFormat="1" ht="6.95" customHeight="1" x14ac:dyDescent="0.2">
      <c r="B92" s="33"/>
      <c r="C92" s="34"/>
      <c r="D92" s="34"/>
      <c r="E92" s="34"/>
      <c r="F92" s="34"/>
      <c r="G92" s="34"/>
      <c r="H92" s="34"/>
      <c r="I92" s="116"/>
      <c r="J92" s="34"/>
      <c r="K92" s="34"/>
      <c r="L92" s="37"/>
    </row>
    <row r="93" spans="2:12" s="1" customFormat="1" ht="43.15" customHeight="1" x14ac:dyDescent="0.2">
      <c r="B93" s="33"/>
      <c r="C93" s="28" t="s">
        <v>26</v>
      </c>
      <c r="D93" s="34"/>
      <c r="E93" s="34"/>
      <c r="F93" s="26" t="str">
        <f>E17</f>
        <v>SMK-odbor majetkový</v>
      </c>
      <c r="G93" s="34"/>
      <c r="H93" s="34"/>
      <c r="I93" s="117" t="s">
        <v>34</v>
      </c>
      <c r="J93" s="31" t="str">
        <f>E23</f>
        <v>Ateliér ESO spolsr.o.,K.H.Máchy5203/33</v>
      </c>
      <c r="K93" s="34"/>
      <c r="L93" s="37"/>
    </row>
    <row r="94" spans="2:12" s="1" customFormat="1" ht="27.95" customHeight="1" x14ac:dyDescent="0.2">
      <c r="B94" s="33"/>
      <c r="C94" s="28" t="s">
        <v>32</v>
      </c>
      <c r="D94" s="34"/>
      <c r="E94" s="34"/>
      <c r="F94" s="26" t="str">
        <f>IF(E20="","",E20)</f>
        <v>Vyplň údaj</v>
      </c>
      <c r="G94" s="34"/>
      <c r="H94" s="34"/>
      <c r="I94" s="117" t="s">
        <v>39</v>
      </c>
      <c r="J94" s="31" t="str">
        <f>E26</f>
        <v>Ing. Miloslav v Karviné</v>
      </c>
      <c r="K94" s="34"/>
      <c r="L94" s="37"/>
    </row>
    <row r="95" spans="2:12" s="1" customFormat="1" ht="10.35" customHeight="1" x14ac:dyDescent="0.2">
      <c r="B95" s="33"/>
      <c r="C95" s="34"/>
      <c r="D95" s="34"/>
      <c r="E95" s="34"/>
      <c r="F95" s="34"/>
      <c r="G95" s="34"/>
      <c r="H95" s="34"/>
      <c r="I95" s="116"/>
      <c r="J95" s="34"/>
      <c r="K95" s="34"/>
      <c r="L95" s="37"/>
    </row>
    <row r="96" spans="2:12" s="1" customFormat="1" ht="29.25" customHeight="1" x14ac:dyDescent="0.2">
      <c r="B96" s="33"/>
      <c r="C96" s="151" t="s">
        <v>108</v>
      </c>
      <c r="D96" s="152"/>
      <c r="E96" s="152"/>
      <c r="F96" s="152"/>
      <c r="G96" s="152"/>
      <c r="H96" s="152"/>
      <c r="I96" s="153"/>
      <c r="J96" s="154" t="s">
        <v>109</v>
      </c>
      <c r="K96" s="152"/>
      <c r="L96" s="37"/>
    </row>
    <row r="97" spans="2:47" s="1" customFormat="1" ht="10.35" customHeight="1" x14ac:dyDescent="0.2">
      <c r="B97" s="33"/>
      <c r="C97" s="34"/>
      <c r="D97" s="34"/>
      <c r="E97" s="34"/>
      <c r="F97" s="34"/>
      <c r="G97" s="34"/>
      <c r="H97" s="34"/>
      <c r="I97" s="116"/>
      <c r="J97" s="34"/>
      <c r="K97" s="34"/>
      <c r="L97" s="37"/>
    </row>
    <row r="98" spans="2:47" s="1" customFormat="1" ht="22.9" customHeight="1" x14ac:dyDescent="0.2">
      <c r="B98" s="33"/>
      <c r="C98" s="155" t="s">
        <v>110</v>
      </c>
      <c r="D98" s="34"/>
      <c r="E98" s="34"/>
      <c r="F98" s="34"/>
      <c r="G98" s="34"/>
      <c r="H98" s="34"/>
      <c r="I98" s="116"/>
      <c r="J98" s="78">
        <f>J124</f>
        <v>0</v>
      </c>
      <c r="K98" s="34"/>
      <c r="L98" s="37"/>
      <c r="AU98" s="16" t="s">
        <v>111</v>
      </c>
    </row>
    <row r="99" spans="2:47" s="8" customFormat="1" ht="24.95" customHeight="1" x14ac:dyDescent="0.2">
      <c r="B99" s="156"/>
      <c r="C99" s="157"/>
      <c r="D99" s="158" t="s">
        <v>581</v>
      </c>
      <c r="E99" s="159"/>
      <c r="F99" s="159"/>
      <c r="G99" s="159"/>
      <c r="H99" s="159"/>
      <c r="I99" s="160"/>
      <c r="J99" s="161">
        <f>J125</f>
        <v>0</v>
      </c>
      <c r="K99" s="157"/>
      <c r="L99" s="162"/>
    </row>
    <row r="100" spans="2:47" s="9" customFormat="1" ht="19.899999999999999" customHeight="1" x14ac:dyDescent="0.2">
      <c r="B100" s="163"/>
      <c r="C100" s="98"/>
      <c r="D100" s="164" t="s">
        <v>582</v>
      </c>
      <c r="E100" s="165"/>
      <c r="F100" s="165"/>
      <c r="G100" s="165"/>
      <c r="H100" s="165"/>
      <c r="I100" s="166"/>
      <c r="J100" s="167">
        <f>J126</f>
        <v>0</v>
      </c>
      <c r="K100" s="98"/>
      <c r="L100" s="168"/>
    </row>
    <row r="101" spans="2:47" s="8" customFormat="1" ht="24.95" customHeight="1" x14ac:dyDescent="0.2">
      <c r="B101" s="156"/>
      <c r="C101" s="157"/>
      <c r="D101" s="158" t="s">
        <v>583</v>
      </c>
      <c r="E101" s="159"/>
      <c r="F101" s="159"/>
      <c r="G101" s="159"/>
      <c r="H101" s="159"/>
      <c r="I101" s="160"/>
      <c r="J101" s="161">
        <f>J134</f>
        <v>0</v>
      </c>
      <c r="K101" s="157"/>
      <c r="L101" s="162"/>
    </row>
    <row r="102" spans="2:47" s="9" customFormat="1" ht="19.899999999999999" customHeight="1" x14ac:dyDescent="0.2">
      <c r="B102" s="163"/>
      <c r="C102" s="98"/>
      <c r="D102" s="164" t="s">
        <v>584</v>
      </c>
      <c r="E102" s="165"/>
      <c r="F102" s="165"/>
      <c r="G102" s="165"/>
      <c r="H102" s="165"/>
      <c r="I102" s="166"/>
      <c r="J102" s="167">
        <f>J135</f>
        <v>0</v>
      </c>
      <c r="K102" s="98"/>
      <c r="L102" s="168"/>
    </row>
    <row r="103" spans="2:47" s="1" customFormat="1" ht="21.75" customHeight="1" x14ac:dyDescent="0.2">
      <c r="B103" s="33"/>
      <c r="C103" s="34"/>
      <c r="D103" s="34"/>
      <c r="E103" s="34"/>
      <c r="F103" s="34"/>
      <c r="G103" s="34"/>
      <c r="H103" s="34"/>
      <c r="I103" s="116"/>
      <c r="J103" s="34"/>
      <c r="K103" s="34"/>
      <c r="L103" s="37"/>
    </row>
    <row r="104" spans="2:47" s="1" customFormat="1" ht="6.95" customHeight="1" x14ac:dyDescent="0.2">
      <c r="B104" s="48"/>
      <c r="C104" s="49"/>
      <c r="D104" s="49"/>
      <c r="E104" s="49"/>
      <c r="F104" s="49"/>
      <c r="G104" s="49"/>
      <c r="H104" s="49"/>
      <c r="I104" s="147"/>
      <c r="J104" s="49"/>
      <c r="K104" s="49"/>
      <c r="L104" s="37"/>
    </row>
    <row r="108" spans="2:47" s="1" customFormat="1" ht="6.95" customHeight="1" x14ac:dyDescent="0.2">
      <c r="B108" s="50"/>
      <c r="C108" s="51"/>
      <c r="D108" s="51"/>
      <c r="E108" s="51"/>
      <c r="F108" s="51"/>
      <c r="G108" s="51"/>
      <c r="H108" s="51"/>
      <c r="I108" s="150"/>
      <c r="J108" s="51"/>
      <c r="K108" s="51"/>
      <c r="L108" s="37"/>
    </row>
    <row r="109" spans="2:47" s="1" customFormat="1" ht="24.95" customHeight="1" x14ac:dyDescent="0.2">
      <c r="B109" s="33"/>
      <c r="C109" s="22" t="s">
        <v>134</v>
      </c>
      <c r="D109" s="34"/>
      <c r="E109" s="34"/>
      <c r="F109" s="34"/>
      <c r="G109" s="34"/>
      <c r="H109" s="34"/>
      <c r="I109" s="116"/>
      <c r="J109" s="34"/>
      <c r="K109" s="34"/>
      <c r="L109" s="37"/>
    </row>
    <row r="110" spans="2:47" s="1" customFormat="1" ht="6.95" customHeight="1" x14ac:dyDescent="0.2">
      <c r="B110" s="33"/>
      <c r="C110" s="34"/>
      <c r="D110" s="34"/>
      <c r="E110" s="34"/>
      <c r="F110" s="34"/>
      <c r="G110" s="34"/>
      <c r="H110" s="34"/>
      <c r="I110" s="116"/>
      <c r="J110" s="34"/>
      <c r="K110" s="34"/>
      <c r="L110" s="37"/>
    </row>
    <row r="111" spans="2:47" s="1" customFormat="1" ht="12" customHeight="1" x14ac:dyDescent="0.2">
      <c r="B111" s="33"/>
      <c r="C111" s="28" t="s">
        <v>16</v>
      </c>
      <c r="D111" s="34"/>
      <c r="E111" s="34"/>
      <c r="F111" s="34"/>
      <c r="G111" s="34"/>
      <c r="H111" s="34"/>
      <c r="I111" s="116"/>
      <c r="J111" s="34"/>
      <c r="K111" s="34"/>
      <c r="L111" s="37"/>
    </row>
    <row r="112" spans="2:47" s="1" customFormat="1" ht="16.5" customHeight="1" x14ac:dyDescent="0.2">
      <c r="B112" s="33"/>
      <c r="C112" s="34"/>
      <c r="D112" s="34"/>
      <c r="E112" s="311" t="str">
        <f>E7</f>
        <v>Úpravy ulice Sv.Čecha v Karviné-Fryštátě, 3.část</v>
      </c>
      <c r="F112" s="312"/>
      <c r="G112" s="312"/>
      <c r="H112" s="312"/>
      <c r="I112" s="116"/>
      <c r="J112" s="34"/>
      <c r="K112" s="34"/>
      <c r="L112" s="37"/>
    </row>
    <row r="113" spans="2:65" ht="12" customHeight="1" x14ac:dyDescent="0.2">
      <c r="B113" s="20"/>
      <c r="C113" s="28" t="s">
        <v>102</v>
      </c>
      <c r="D113" s="21"/>
      <c r="E113" s="21"/>
      <c r="F113" s="21"/>
      <c r="G113" s="21"/>
      <c r="H113" s="21"/>
      <c r="J113" s="21"/>
      <c r="K113" s="21"/>
      <c r="L113" s="19"/>
    </row>
    <row r="114" spans="2:65" s="1" customFormat="1" ht="16.5" customHeight="1" x14ac:dyDescent="0.2">
      <c r="B114" s="33"/>
      <c r="C114" s="34"/>
      <c r="D114" s="34"/>
      <c r="E114" s="311" t="s">
        <v>579</v>
      </c>
      <c r="F114" s="313"/>
      <c r="G114" s="313"/>
      <c r="H114" s="313"/>
      <c r="I114" s="116"/>
      <c r="J114" s="34"/>
      <c r="K114" s="34"/>
      <c r="L114" s="37"/>
    </row>
    <row r="115" spans="2:65" s="1" customFormat="1" ht="12" customHeight="1" x14ac:dyDescent="0.2">
      <c r="B115" s="33"/>
      <c r="C115" s="28" t="s">
        <v>104</v>
      </c>
      <c r="D115" s="34"/>
      <c r="E115" s="34"/>
      <c r="F115" s="34"/>
      <c r="G115" s="34"/>
      <c r="H115" s="34"/>
      <c r="I115" s="116"/>
      <c r="J115" s="34"/>
      <c r="K115" s="34"/>
      <c r="L115" s="37"/>
    </row>
    <row r="116" spans="2:65" s="1" customFormat="1" ht="16.5" customHeight="1" x14ac:dyDescent="0.2">
      <c r="B116" s="33"/>
      <c r="C116" s="34"/>
      <c r="D116" s="34"/>
      <c r="E116" s="279" t="str">
        <f>E11</f>
        <v>VON - Soupis prací - Vedlejší a ostatní náklady</v>
      </c>
      <c r="F116" s="313"/>
      <c r="G116" s="313"/>
      <c r="H116" s="313"/>
      <c r="I116" s="116"/>
      <c r="J116" s="34"/>
      <c r="K116" s="34"/>
      <c r="L116" s="37"/>
    </row>
    <row r="117" spans="2:65" s="1" customFormat="1" ht="6.95" customHeight="1" x14ac:dyDescent="0.2">
      <c r="B117" s="33"/>
      <c r="C117" s="34"/>
      <c r="D117" s="34"/>
      <c r="E117" s="34"/>
      <c r="F117" s="34"/>
      <c r="G117" s="34"/>
      <c r="H117" s="34"/>
      <c r="I117" s="116"/>
      <c r="J117" s="34"/>
      <c r="K117" s="34"/>
      <c r="L117" s="37"/>
    </row>
    <row r="118" spans="2:65" s="1" customFormat="1" ht="12" customHeight="1" x14ac:dyDescent="0.2">
      <c r="B118" s="33"/>
      <c r="C118" s="28" t="s">
        <v>22</v>
      </c>
      <c r="D118" s="34"/>
      <c r="E118" s="34"/>
      <c r="F118" s="26" t="str">
        <f>F14</f>
        <v>Karviná Fryštát</v>
      </c>
      <c r="G118" s="34"/>
      <c r="H118" s="34"/>
      <c r="I118" s="117" t="s">
        <v>24</v>
      </c>
      <c r="J118" s="60" t="str">
        <f>IF(J14="","",J14)</f>
        <v>16. 2. 2019</v>
      </c>
      <c r="K118" s="34"/>
      <c r="L118" s="37"/>
    </row>
    <row r="119" spans="2:65" s="1" customFormat="1" ht="6.95" customHeight="1" x14ac:dyDescent="0.2">
      <c r="B119" s="33"/>
      <c r="C119" s="34"/>
      <c r="D119" s="34"/>
      <c r="E119" s="34"/>
      <c r="F119" s="34"/>
      <c r="G119" s="34"/>
      <c r="H119" s="34"/>
      <c r="I119" s="116"/>
      <c r="J119" s="34"/>
      <c r="K119" s="34"/>
      <c r="L119" s="37"/>
    </row>
    <row r="120" spans="2:65" s="1" customFormat="1" ht="43.15" customHeight="1" x14ac:dyDescent="0.2">
      <c r="B120" s="33"/>
      <c r="C120" s="28" t="s">
        <v>26</v>
      </c>
      <c r="D120" s="34"/>
      <c r="E120" s="34"/>
      <c r="F120" s="26" t="str">
        <f>E17</f>
        <v>SMK-odbor majetkový</v>
      </c>
      <c r="G120" s="34"/>
      <c r="H120" s="34"/>
      <c r="I120" s="117" t="s">
        <v>34</v>
      </c>
      <c r="J120" s="31" t="str">
        <f>E23</f>
        <v>Ateliér ESO spolsr.o.,K.H.Máchy5203/33</v>
      </c>
      <c r="K120" s="34"/>
      <c r="L120" s="37"/>
    </row>
    <row r="121" spans="2:65" s="1" customFormat="1" ht="27.95" customHeight="1" x14ac:dyDescent="0.2">
      <c r="B121" s="33"/>
      <c r="C121" s="28" t="s">
        <v>32</v>
      </c>
      <c r="D121" s="34"/>
      <c r="E121" s="34"/>
      <c r="F121" s="26" t="str">
        <f>IF(E20="","",E20)</f>
        <v>Vyplň údaj</v>
      </c>
      <c r="G121" s="34"/>
      <c r="H121" s="34"/>
      <c r="I121" s="117" t="s">
        <v>39</v>
      </c>
      <c r="J121" s="31" t="str">
        <f>E26</f>
        <v>Ing. Miloslav v Karviné</v>
      </c>
      <c r="K121" s="34"/>
      <c r="L121" s="37"/>
    </row>
    <row r="122" spans="2:65" s="1" customFormat="1" ht="10.35" customHeight="1" x14ac:dyDescent="0.2">
      <c r="B122" s="33"/>
      <c r="C122" s="34"/>
      <c r="D122" s="34"/>
      <c r="E122" s="34"/>
      <c r="F122" s="34"/>
      <c r="G122" s="34"/>
      <c r="H122" s="34"/>
      <c r="I122" s="116"/>
      <c r="J122" s="34"/>
      <c r="K122" s="34"/>
      <c r="L122" s="37"/>
    </row>
    <row r="123" spans="2:65" s="10" customFormat="1" ht="29.25" customHeight="1" x14ac:dyDescent="0.2">
      <c r="B123" s="169"/>
      <c r="C123" s="170" t="s">
        <v>135</v>
      </c>
      <c r="D123" s="171" t="s">
        <v>67</v>
      </c>
      <c r="E123" s="171" t="s">
        <v>63</v>
      </c>
      <c r="F123" s="171" t="s">
        <v>64</v>
      </c>
      <c r="G123" s="171" t="s">
        <v>136</v>
      </c>
      <c r="H123" s="171" t="s">
        <v>137</v>
      </c>
      <c r="I123" s="172" t="s">
        <v>138</v>
      </c>
      <c r="J123" s="171" t="s">
        <v>109</v>
      </c>
      <c r="K123" s="173" t="s">
        <v>139</v>
      </c>
      <c r="L123" s="174"/>
      <c r="M123" s="69" t="s">
        <v>1</v>
      </c>
      <c r="N123" s="70" t="s">
        <v>46</v>
      </c>
      <c r="O123" s="70" t="s">
        <v>140</v>
      </c>
      <c r="P123" s="70" t="s">
        <v>141</v>
      </c>
      <c r="Q123" s="70" t="s">
        <v>142</v>
      </c>
      <c r="R123" s="70" t="s">
        <v>143</v>
      </c>
      <c r="S123" s="70" t="s">
        <v>144</v>
      </c>
      <c r="T123" s="71" t="s">
        <v>145</v>
      </c>
    </row>
    <row r="124" spans="2:65" s="1" customFormat="1" ht="22.9" customHeight="1" x14ac:dyDescent="0.25">
      <c r="B124" s="33"/>
      <c r="C124" s="76" t="s">
        <v>146</v>
      </c>
      <c r="D124" s="34"/>
      <c r="E124" s="34"/>
      <c r="F124" s="34"/>
      <c r="G124" s="34"/>
      <c r="H124" s="34"/>
      <c r="I124" s="116"/>
      <c r="J124" s="175">
        <f>BK124</f>
        <v>0</v>
      </c>
      <c r="K124" s="34"/>
      <c r="L124" s="37"/>
      <c r="M124" s="72"/>
      <c r="N124" s="73"/>
      <c r="O124" s="73"/>
      <c r="P124" s="176">
        <f>P125+P134</f>
        <v>0</v>
      </c>
      <c r="Q124" s="73"/>
      <c r="R124" s="176">
        <f>R125+R134</f>
        <v>0</v>
      </c>
      <c r="S124" s="73"/>
      <c r="T124" s="177">
        <f>T125+T134</f>
        <v>0</v>
      </c>
      <c r="AT124" s="16" t="s">
        <v>81</v>
      </c>
      <c r="AU124" s="16" t="s">
        <v>111</v>
      </c>
      <c r="BK124" s="178">
        <f>BK125+BK134</f>
        <v>0</v>
      </c>
    </row>
    <row r="125" spans="2:65" s="11" customFormat="1" ht="25.9" customHeight="1" x14ac:dyDescent="0.2">
      <c r="B125" s="179"/>
      <c r="C125" s="180"/>
      <c r="D125" s="181" t="s">
        <v>81</v>
      </c>
      <c r="E125" s="182" t="s">
        <v>585</v>
      </c>
      <c r="F125" s="182" t="s">
        <v>586</v>
      </c>
      <c r="G125" s="180"/>
      <c r="H125" s="180"/>
      <c r="I125" s="183"/>
      <c r="J125" s="184">
        <f>BK125</f>
        <v>0</v>
      </c>
      <c r="K125" s="180"/>
      <c r="L125" s="185"/>
      <c r="M125" s="186"/>
      <c r="N125" s="187"/>
      <c r="O125" s="187"/>
      <c r="P125" s="188">
        <f>P126</f>
        <v>0</v>
      </c>
      <c r="Q125" s="187"/>
      <c r="R125" s="188">
        <f>R126</f>
        <v>0</v>
      </c>
      <c r="S125" s="187"/>
      <c r="T125" s="189">
        <f>T126</f>
        <v>0</v>
      </c>
      <c r="AR125" s="190" t="s">
        <v>158</v>
      </c>
      <c r="AT125" s="191" t="s">
        <v>81</v>
      </c>
      <c r="AU125" s="191" t="s">
        <v>82</v>
      </c>
      <c r="AY125" s="190" t="s">
        <v>149</v>
      </c>
      <c r="BK125" s="192">
        <f>BK126</f>
        <v>0</v>
      </c>
    </row>
    <row r="126" spans="2:65" s="11" customFormat="1" ht="22.9" customHeight="1" x14ac:dyDescent="0.2">
      <c r="B126" s="179"/>
      <c r="C126" s="180"/>
      <c r="D126" s="181" t="s">
        <v>81</v>
      </c>
      <c r="E126" s="193" t="s">
        <v>587</v>
      </c>
      <c r="F126" s="193" t="s">
        <v>586</v>
      </c>
      <c r="G126" s="180"/>
      <c r="H126" s="180"/>
      <c r="I126" s="183"/>
      <c r="J126" s="194">
        <f>BK126</f>
        <v>0</v>
      </c>
      <c r="K126" s="180"/>
      <c r="L126" s="185"/>
      <c r="M126" s="186"/>
      <c r="N126" s="187"/>
      <c r="O126" s="187"/>
      <c r="P126" s="188">
        <f>SUM(P127:P133)</f>
        <v>0</v>
      </c>
      <c r="Q126" s="187"/>
      <c r="R126" s="188">
        <f>SUM(R127:R133)</f>
        <v>0</v>
      </c>
      <c r="S126" s="187"/>
      <c r="T126" s="189">
        <f>SUM(T127:T133)</f>
        <v>0</v>
      </c>
      <c r="AR126" s="190" t="s">
        <v>158</v>
      </c>
      <c r="AT126" s="191" t="s">
        <v>81</v>
      </c>
      <c r="AU126" s="191" t="s">
        <v>89</v>
      </c>
      <c r="AY126" s="190" t="s">
        <v>149</v>
      </c>
      <c r="BK126" s="192">
        <f>SUM(BK127:BK133)</f>
        <v>0</v>
      </c>
    </row>
    <row r="127" spans="2:65" s="1" customFormat="1" ht="16.5" customHeight="1" x14ac:dyDescent="0.2">
      <c r="B127" s="33"/>
      <c r="C127" s="195" t="s">
        <v>89</v>
      </c>
      <c r="D127" s="195" t="s">
        <v>153</v>
      </c>
      <c r="E127" s="196" t="s">
        <v>588</v>
      </c>
      <c r="F127" s="197" t="s">
        <v>589</v>
      </c>
      <c r="G127" s="198" t="s">
        <v>399</v>
      </c>
      <c r="H127" s="199">
        <v>1</v>
      </c>
      <c r="I127" s="200"/>
      <c r="J127" s="201">
        <f>ROUND(I127*H127,2)</f>
        <v>0</v>
      </c>
      <c r="K127" s="197" t="s">
        <v>1</v>
      </c>
      <c r="L127" s="37"/>
      <c r="M127" s="202" t="s">
        <v>1</v>
      </c>
      <c r="N127" s="203" t="s">
        <v>47</v>
      </c>
      <c r="O127" s="65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AR127" s="206" t="s">
        <v>158</v>
      </c>
      <c r="AT127" s="206" t="s">
        <v>153</v>
      </c>
      <c r="AU127" s="206" t="s">
        <v>91</v>
      </c>
      <c r="AY127" s="16" t="s">
        <v>149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89</v>
      </c>
      <c r="BK127" s="207">
        <f>ROUND(I127*H127,2)</f>
        <v>0</v>
      </c>
      <c r="BL127" s="16" t="s">
        <v>158</v>
      </c>
      <c r="BM127" s="206" t="s">
        <v>590</v>
      </c>
    </row>
    <row r="128" spans="2:65" s="12" customFormat="1" ht="11.25" x14ac:dyDescent="0.2">
      <c r="B128" s="208"/>
      <c r="C128" s="209"/>
      <c r="D128" s="210" t="s">
        <v>161</v>
      </c>
      <c r="E128" s="211" t="s">
        <v>1</v>
      </c>
      <c r="F128" s="212" t="s">
        <v>591</v>
      </c>
      <c r="G128" s="209"/>
      <c r="H128" s="211" t="s">
        <v>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161</v>
      </c>
      <c r="AU128" s="218" t="s">
        <v>91</v>
      </c>
      <c r="AV128" s="12" t="s">
        <v>89</v>
      </c>
      <c r="AW128" s="12" t="s">
        <v>38</v>
      </c>
      <c r="AX128" s="12" t="s">
        <v>82</v>
      </c>
      <c r="AY128" s="218" t="s">
        <v>149</v>
      </c>
    </row>
    <row r="129" spans="2:65" s="13" customFormat="1" ht="11.25" x14ac:dyDescent="0.2">
      <c r="B129" s="219"/>
      <c r="C129" s="220"/>
      <c r="D129" s="210" t="s">
        <v>161</v>
      </c>
      <c r="E129" s="221" t="s">
        <v>1</v>
      </c>
      <c r="F129" s="222" t="s">
        <v>89</v>
      </c>
      <c r="G129" s="220"/>
      <c r="H129" s="223">
        <v>1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161</v>
      </c>
      <c r="AU129" s="229" t="s">
        <v>91</v>
      </c>
      <c r="AV129" s="13" t="s">
        <v>91</v>
      </c>
      <c r="AW129" s="13" t="s">
        <v>38</v>
      </c>
      <c r="AX129" s="13" t="s">
        <v>89</v>
      </c>
      <c r="AY129" s="229" t="s">
        <v>149</v>
      </c>
    </row>
    <row r="130" spans="2:65" s="1" customFormat="1" ht="16.5" customHeight="1" x14ac:dyDescent="0.2">
      <c r="B130" s="33"/>
      <c r="C130" s="195" t="s">
        <v>91</v>
      </c>
      <c r="D130" s="195" t="s">
        <v>153</v>
      </c>
      <c r="E130" s="196" t="s">
        <v>592</v>
      </c>
      <c r="F130" s="197" t="s">
        <v>593</v>
      </c>
      <c r="G130" s="198" t="s">
        <v>399</v>
      </c>
      <c r="H130" s="199">
        <v>1</v>
      </c>
      <c r="I130" s="200"/>
      <c r="J130" s="201">
        <f>ROUND(I130*H130,2)</f>
        <v>0</v>
      </c>
      <c r="K130" s="197" t="s">
        <v>1</v>
      </c>
      <c r="L130" s="37"/>
      <c r="M130" s="202" t="s">
        <v>1</v>
      </c>
      <c r="N130" s="203" t="s">
        <v>47</v>
      </c>
      <c r="O130" s="65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AR130" s="206" t="s">
        <v>158</v>
      </c>
      <c r="AT130" s="206" t="s">
        <v>153</v>
      </c>
      <c r="AU130" s="206" t="s">
        <v>91</v>
      </c>
      <c r="AY130" s="16" t="s">
        <v>149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89</v>
      </c>
      <c r="BK130" s="207">
        <f>ROUND(I130*H130,2)</f>
        <v>0</v>
      </c>
      <c r="BL130" s="16" t="s">
        <v>158</v>
      </c>
      <c r="BM130" s="206" t="s">
        <v>594</v>
      </c>
    </row>
    <row r="131" spans="2:65" s="13" customFormat="1" ht="11.25" x14ac:dyDescent="0.2">
      <c r="B131" s="219"/>
      <c r="C131" s="220"/>
      <c r="D131" s="210" t="s">
        <v>161</v>
      </c>
      <c r="E131" s="221" t="s">
        <v>1</v>
      </c>
      <c r="F131" s="222" t="s">
        <v>89</v>
      </c>
      <c r="G131" s="220"/>
      <c r="H131" s="223">
        <v>1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161</v>
      </c>
      <c r="AU131" s="229" t="s">
        <v>91</v>
      </c>
      <c r="AV131" s="13" t="s">
        <v>91</v>
      </c>
      <c r="AW131" s="13" t="s">
        <v>38</v>
      </c>
      <c r="AX131" s="13" t="s">
        <v>89</v>
      </c>
      <c r="AY131" s="229" t="s">
        <v>149</v>
      </c>
    </row>
    <row r="132" spans="2:65" s="1" customFormat="1" ht="16.5" customHeight="1" x14ac:dyDescent="0.2">
      <c r="B132" s="33"/>
      <c r="C132" s="195" t="s">
        <v>159</v>
      </c>
      <c r="D132" s="195" t="s">
        <v>153</v>
      </c>
      <c r="E132" s="196" t="s">
        <v>595</v>
      </c>
      <c r="F132" s="197" t="s">
        <v>596</v>
      </c>
      <c r="G132" s="198" t="s">
        <v>399</v>
      </c>
      <c r="H132" s="199">
        <v>1</v>
      </c>
      <c r="I132" s="200"/>
      <c r="J132" s="201">
        <f>ROUND(I132*H132,2)</f>
        <v>0</v>
      </c>
      <c r="K132" s="197" t="s">
        <v>1</v>
      </c>
      <c r="L132" s="37"/>
      <c r="M132" s="202" t="s">
        <v>1</v>
      </c>
      <c r="N132" s="203" t="s">
        <v>47</v>
      </c>
      <c r="O132" s="65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AR132" s="206" t="s">
        <v>158</v>
      </c>
      <c r="AT132" s="206" t="s">
        <v>153</v>
      </c>
      <c r="AU132" s="206" t="s">
        <v>91</v>
      </c>
      <c r="AY132" s="16" t="s">
        <v>149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89</v>
      </c>
      <c r="BK132" s="207">
        <f>ROUND(I132*H132,2)</f>
        <v>0</v>
      </c>
      <c r="BL132" s="16" t="s">
        <v>158</v>
      </c>
      <c r="BM132" s="206" t="s">
        <v>597</v>
      </c>
    </row>
    <row r="133" spans="2:65" s="13" customFormat="1" ht="11.25" x14ac:dyDescent="0.2">
      <c r="B133" s="219"/>
      <c r="C133" s="220"/>
      <c r="D133" s="210" t="s">
        <v>161</v>
      </c>
      <c r="E133" s="221" t="s">
        <v>1</v>
      </c>
      <c r="F133" s="222" t="s">
        <v>89</v>
      </c>
      <c r="G133" s="220"/>
      <c r="H133" s="223">
        <v>1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161</v>
      </c>
      <c r="AU133" s="229" t="s">
        <v>91</v>
      </c>
      <c r="AV133" s="13" t="s">
        <v>91</v>
      </c>
      <c r="AW133" s="13" t="s">
        <v>38</v>
      </c>
      <c r="AX133" s="13" t="s">
        <v>89</v>
      </c>
      <c r="AY133" s="229" t="s">
        <v>149</v>
      </c>
    </row>
    <row r="134" spans="2:65" s="11" customFormat="1" ht="25.9" customHeight="1" x14ac:dyDescent="0.2">
      <c r="B134" s="179"/>
      <c r="C134" s="180"/>
      <c r="D134" s="181" t="s">
        <v>81</v>
      </c>
      <c r="E134" s="182" t="s">
        <v>598</v>
      </c>
      <c r="F134" s="182" t="s">
        <v>599</v>
      </c>
      <c r="G134" s="180"/>
      <c r="H134" s="180"/>
      <c r="I134" s="183"/>
      <c r="J134" s="184">
        <f>BK134</f>
        <v>0</v>
      </c>
      <c r="K134" s="180"/>
      <c r="L134" s="185"/>
      <c r="M134" s="186"/>
      <c r="N134" s="187"/>
      <c r="O134" s="187"/>
      <c r="P134" s="188">
        <f>P135</f>
        <v>0</v>
      </c>
      <c r="Q134" s="187"/>
      <c r="R134" s="188">
        <f>R135</f>
        <v>0</v>
      </c>
      <c r="S134" s="187"/>
      <c r="T134" s="189">
        <f>T135</f>
        <v>0</v>
      </c>
      <c r="AR134" s="190" t="s">
        <v>179</v>
      </c>
      <c r="AT134" s="191" t="s">
        <v>81</v>
      </c>
      <c r="AU134" s="191" t="s">
        <v>82</v>
      </c>
      <c r="AY134" s="190" t="s">
        <v>149</v>
      </c>
      <c r="BK134" s="192">
        <f>BK135</f>
        <v>0</v>
      </c>
    </row>
    <row r="135" spans="2:65" s="11" customFormat="1" ht="22.9" customHeight="1" x14ac:dyDescent="0.2">
      <c r="B135" s="179"/>
      <c r="C135" s="180"/>
      <c r="D135" s="181" t="s">
        <v>81</v>
      </c>
      <c r="E135" s="193" t="s">
        <v>82</v>
      </c>
      <c r="F135" s="193" t="s">
        <v>599</v>
      </c>
      <c r="G135" s="180"/>
      <c r="H135" s="180"/>
      <c r="I135" s="183"/>
      <c r="J135" s="194">
        <f>BK135</f>
        <v>0</v>
      </c>
      <c r="K135" s="180"/>
      <c r="L135" s="185"/>
      <c r="M135" s="186"/>
      <c r="N135" s="187"/>
      <c r="O135" s="187"/>
      <c r="P135" s="188">
        <f>SUM(P136:P151)</f>
        <v>0</v>
      </c>
      <c r="Q135" s="187"/>
      <c r="R135" s="188">
        <f>SUM(R136:R151)</f>
        <v>0</v>
      </c>
      <c r="S135" s="187"/>
      <c r="T135" s="189">
        <f>SUM(T136:T151)</f>
        <v>0</v>
      </c>
      <c r="AR135" s="190" t="s">
        <v>179</v>
      </c>
      <c r="AT135" s="191" t="s">
        <v>81</v>
      </c>
      <c r="AU135" s="191" t="s">
        <v>89</v>
      </c>
      <c r="AY135" s="190" t="s">
        <v>149</v>
      </c>
      <c r="BK135" s="192">
        <f>SUM(BK136:BK151)</f>
        <v>0</v>
      </c>
    </row>
    <row r="136" spans="2:65" s="1" customFormat="1" ht="16.5" customHeight="1" x14ac:dyDescent="0.2">
      <c r="B136" s="33"/>
      <c r="C136" s="195" t="s">
        <v>158</v>
      </c>
      <c r="D136" s="195" t="s">
        <v>153</v>
      </c>
      <c r="E136" s="196" t="s">
        <v>600</v>
      </c>
      <c r="F136" s="197" t="s">
        <v>601</v>
      </c>
      <c r="G136" s="198" t="s">
        <v>399</v>
      </c>
      <c r="H136" s="199">
        <v>1</v>
      </c>
      <c r="I136" s="200"/>
      <c r="J136" s="201">
        <f>ROUND(I136*H136,2)</f>
        <v>0</v>
      </c>
      <c r="K136" s="197" t="s">
        <v>602</v>
      </c>
      <c r="L136" s="37"/>
      <c r="M136" s="202" t="s">
        <v>1</v>
      </c>
      <c r="N136" s="203" t="s">
        <v>47</v>
      </c>
      <c r="O136" s="65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AR136" s="206" t="s">
        <v>603</v>
      </c>
      <c r="AT136" s="206" t="s">
        <v>153</v>
      </c>
      <c r="AU136" s="206" t="s">
        <v>91</v>
      </c>
      <c r="AY136" s="16" t="s">
        <v>149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89</v>
      </c>
      <c r="BK136" s="207">
        <f>ROUND(I136*H136,2)</f>
        <v>0</v>
      </c>
      <c r="BL136" s="16" t="s">
        <v>603</v>
      </c>
      <c r="BM136" s="206" t="s">
        <v>604</v>
      </c>
    </row>
    <row r="137" spans="2:65" s="12" customFormat="1" ht="11.25" x14ac:dyDescent="0.2">
      <c r="B137" s="208"/>
      <c r="C137" s="209"/>
      <c r="D137" s="210" t="s">
        <v>161</v>
      </c>
      <c r="E137" s="211" t="s">
        <v>1</v>
      </c>
      <c r="F137" s="212" t="s">
        <v>605</v>
      </c>
      <c r="G137" s="209"/>
      <c r="H137" s="211" t="s">
        <v>1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161</v>
      </c>
      <c r="AU137" s="218" t="s">
        <v>91</v>
      </c>
      <c r="AV137" s="12" t="s">
        <v>89</v>
      </c>
      <c r="AW137" s="12" t="s">
        <v>38</v>
      </c>
      <c r="AX137" s="12" t="s">
        <v>82</v>
      </c>
      <c r="AY137" s="218" t="s">
        <v>149</v>
      </c>
    </row>
    <row r="138" spans="2:65" s="13" customFormat="1" ht="11.25" x14ac:dyDescent="0.2">
      <c r="B138" s="219"/>
      <c r="C138" s="220"/>
      <c r="D138" s="210" t="s">
        <v>161</v>
      </c>
      <c r="E138" s="221" t="s">
        <v>1</v>
      </c>
      <c r="F138" s="222" t="s">
        <v>89</v>
      </c>
      <c r="G138" s="220"/>
      <c r="H138" s="223">
        <v>1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161</v>
      </c>
      <c r="AU138" s="229" t="s">
        <v>91</v>
      </c>
      <c r="AV138" s="13" t="s">
        <v>91</v>
      </c>
      <c r="AW138" s="13" t="s">
        <v>38</v>
      </c>
      <c r="AX138" s="13" t="s">
        <v>89</v>
      </c>
      <c r="AY138" s="229" t="s">
        <v>149</v>
      </c>
    </row>
    <row r="139" spans="2:65" s="1" customFormat="1" ht="16.5" customHeight="1" x14ac:dyDescent="0.2">
      <c r="B139" s="33"/>
      <c r="C139" s="195" t="s">
        <v>179</v>
      </c>
      <c r="D139" s="195" t="s">
        <v>153</v>
      </c>
      <c r="E139" s="196" t="s">
        <v>606</v>
      </c>
      <c r="F139" s="197" t="s">
        <v>607</v>
      </c>
      <c r="G139" s="198" t="s">
        <v>399</v>
      </c>
      <c r="H139" s="199">
        <v>1</v>
      </c>
      <c r="I139" s="200"/>
      <c r="J139" s="201">
        <f>ROUND(I139*H139,2)</f>
        <v>0</v>
      </c>
      <c r="K139" s="197" t="s">
        <v>602</v>
      </c>
      <c r="L139" s="37"/>
      <c r="M139" s="202" t="s">
        <v>1</v>
      </c>
      <c r="N139" s="203" t="s">
        <v>47</v>
      </c>
      <c r="O139" s="65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AR139" s="206" t="s">
        <v>603</v>
      </c>
      <c r="AT139" s="206" t="s">
        <v>153</v>
      </c>
      <c r="AU139" s="206" t="s">
        <v>91</v>
      </c>
      <c r="AY139" s="16" t="s">
        <v>149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89</v>
      </c>
      <c r="BK139" s="207">
        <f>ROUND(I139*H139,2)</f>
        <v>0</v>
      </c>
      <c r="BL139" s="16" t="s">
        <v>603</v>
      </c>
      <c r="BM139" s="206" t="s">
        <v>608</v>
      </c>
    </row>
    <row r="140" spans="2:65" s="12" customFormat="1" ht="11.25" x14ac:dyDescent="0.2">
      <c r="B140" s="208"/>
      <c r="C140" s="209"/>
      <c r="D140" s="210" t="s">
        <v>161</v>
      </c>
      <c r="E140" s="211" t="s">
        <v>1</v>
      </c>
      <c r="F140" s="212" t="s">
        <v>609</v>
      </c>
      <c r="G140" s="209"/>
      <c r="H140" s="211" t="s">
        <v>1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161</v>
      </c>
      <c r="AU140" s="218" t="s">
        <v>91</v>
      </c>
      <c r="AV140" s="12" t="s">
        <v>89</v>
      </c>
      <c r="AW140" s="12" t="s">
        <v>38</v>
      </c>
      <c r="AX140" s="12" t="s">
        <v>82</v>
      </c>
      <c r="AY140" s="218" t="s">
        <v>149</v>
      </c>
    </row>
    <row r="141" spans="2:65" s="13" customFormat="1" ht="11.25" x14ac:dyDescent="0.2">
      <c r="B141" s="219"/>
      <c r="C141" s="220"/>
      <c r="D141" s="210" t="s">
        <v>161</v>
      </c>
      <c r="E141" s="221" t="s">
        <v>1</v>
      </c>
      <c r="F141" s="222" t="s">
        <v>89</v>
      </c>
      <c r="G141" s="220"/>
      <c r="H141" s="223">
        <v>1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161</v>
      </c>
      <c r="AU141" s="229" t="s">
        <v>91</v>
      </c>
      <c r="AV141" s="13" t="s">
        <v>91</v>
      </c>
      <c r="AW141" s="13" t="s">
        <v>38</v>
      </c>
      <c r="AX141" s="13" t="s">
        <v>89</v>
      </c>
      <c r="AY141" s="229" t="s">
        <v>149</v>
      </c>
    </row>
    <row r="142" spans="2:65" s="1" customFormat="1" ht="16.5" customHeight="1" x14ac:dyDescent="0.2">
      <c r="B142" s="33"/>
      <c r="C142" s="195" t="s">
        <v>184</v>
      </c>
      <c r="D142" s="195" t="s">
        <v>153</v>
      </c>
      <c r="E142" s="196" t="s">
        <v>610</v>
      </c>
      <c r="F142" s="197" t="s">
        <v>611</v>
      </c>
      <c r="G142" s="198" t="s">
        <v>399</v>
      </c>
      <c r="H142" s="199">
        <v>1</v>
      </c>
      <c r="I142" s="200"/>
      <c r="J142" s="201">
        <f>ROUND(I142*H142,2)</f>
        <v>0</v>
      </c>
      <c r="K142" s="197" t="s">
        <v>1</v>
      </c>
      <c r="L142" s="37"/>
      <c r="M142" s="202" t="s">
        <v>1</v>
      </c>
      <c r="N142" s="203" t="s">
        <v>47</v>
      </c>
      <c r="O142" s="65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AR142" s="206" t="s">
        <v>158</v>
      </c>
      <c r="AT142" s="206" t="s">
        <v>153</v>
      </c>
      <c r="AU142" s="206" t="s">
        <v>91</v>
      </c>
      <c r="AY142" s="16" t="s">
        <v>149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89</v>
      </c>
      <c r="BK142" s="207">
        <f>ROUND(I142*H142,2)</f>
        <v>0</v>
      </c>
      <c r="BL142" s="16" t="s">
        <v>158</v>
      </c>
      <c r="BM142" s="206" t="s">
        <v>612</v>
      </c>
    </row>
    <row r="143" spans="2:65" s="12" customFormat="1" ht="11.25" x14ac:dyDescent="0.2">
      <c r="B143" s="208"/>
      <c r="C143" s="209"/>
      <c r="D143" s="210" t="s">
        <v>161</v>
      </c>
      <c r="E143" s="211" t="s">
        <v>1</v>
      </c>
      <c r="F143" s="212" t="s">
        <v>613</v>
      </c>
      <c r="G143" s="209"/>
      <c r="H143" s="211" t="s">
        <v>1</v>
      </c>
      <c r="I143" s="213"/>
      <c r="J143" s="209"/>
      <c r="K143" s="209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161</v>
      </c>
      <c r="AU143" s="218" t="s">
        <v>91</v>
      </c>
      <c r="AV143" s="12" t="s">
        <v>89</v>
      </c>
      <c r="AW143" s="12" t="s">
        <v>38</v>
      </c>
      <c r="AX143" s="12" t="s">
        <v>82</v>
      </c>
      <c r="AY143" s="218" t="s">
        <v>149</v>
      </c>
    </row>
    <row r="144" spans="2:65" s="13" customFormat="1" ht="11.25" x14ac:dyDescent="0.2">
      <c r="B144" s="219"/>
      <c r="C144" s="220"/>
      <c r="D144" s="210" t="s">
        <v>161</v>
      </c>
      <c r="E144" s="221" t="s">
        <v>1</v>
      </c>
      <c r="F144" s="222" t="s">
        <v>89</v>
      </c>
      <c r="G144" s="220"/>
      <c r="H144" s="223">
        <v>1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161</v>
      </c>
      <c r="AU144" s="229" t="s">
        <v>91</v>
      </c>
      <c r="AV144" s="13" t="s">
        <v>91</v>
      </c>
      <c r="AW144" s="13" t="s">
        <v>38</v>
      </c>
      <c r="AX144" s="13" t="s">
        <v>89</v>
      </c>
      <c r="AY144" s="229" t="s">
        <v>149</v>
      </c>
    </row>
    <row r="145" spans="2:65" s="1" customFormat="1" ht="16.5" customHeight="1" x14ac:dyDescent="0.2">
      <c r="B145" s="33"/>
      <c r="C145" s="195" t="s">
        <v>193</v>
      </c>
      <c r="D145" s="195" t="s">
        <v>153</v>
      </c>
      <c r="E145" s="196" t="s">
        <v>614</v>
      </c>
      <c r="F145" s="197" t="s">
        <v>615</v>
      </c>
      <c r="G145" s="198" t="s">
        <v>399</v>
      </c>
      <c r="H145" s="199">
        <v>1</v>
      </c>
      <c r="I145" s="200"/>
      <c r="J145" s="201">
        <f>ROUND(I145*H145,2)</f>
        <v>0</v>
      </c>
      <c r="K145" s="197" t="s">
        <v>602</v>
      </c>
      <c r="L145" s="37"/>
      <c r="M145" s="202" t="s">
        <v>1</v>
      </c>
      <c r="N145" s="203" t="s">
        <v>47</v>
      </c>
      <c r="O145" s="65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AR145" s="206" t="s">
        <v>603</v>
      </c>
      <c r="AT145" s="206" t="s">
        <v>153</v>
      </c>
      <c r="AU145" s="206" t="s">
        <v>91</v>
      </c>
      <c r="AY145" s="16" t="s">
        <v>149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89</v>
      </c>
      <c r="BK145" s="207">
        <f>ROUND(I145*H145,2)</f>
        <v>0</v>
      </c>
      <c r="BL145" s="16" t="s">
        <v>603</v>
      </c>
      <c r="BM145" s="206" t="s">
        <v>616</v>
      </c>
    </row>
    <row r="146" spans="2:65" s="12" customFormat="1" ht="11.25" x14ac:dyDescent="0.2">
      <c r="B146" s="208"/>
      <c r="C146" s="209"/>
      <c r="D146" s="210" t="s">
        <v>161</v>
      </c>
      <c r="E146" s="211" t="s">
        <v>1</v>
      </c>
      <c r="F146" s="212" t="s">
        <v>617</v>
      </c>
      <c r="G146" s="209"/>
      <c r="H146" s="211" t="s">
        <v>1</v>
      </c>
      <c r="I146" s="213"/>
      <c r="J146" s="209"/>
      <c r="K146" s="209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161</v>
      </c>
      <c r="AU146" s="218" t="s">
        <v>91</v>
      </c>
      <c r="AV146" s="12" t="s">
        <v>89</v>
      </c>
      <c r="AW146" s="12" t="s">
        <v>38</v>
      </c>
      <c r="AX146" s="12" t="s">
        <v>82</v>
      </c>
      <c r="AY146" s="218" t="s">
        <v>149</v>
      </c>
    </row>
    <row r="147" spans="2:65" s="13" customFormat="1" ht="11.25" x14ac:dyDescent="0.2">
      <c r="B147" s="219"/>
      <c r="C147" s="220"/>
      <c r="D147" s="210" t="s">
        <v>161</v>
      </c>
      <c r="E147" s="221" t="s">
        <v>1</v>
      </c>
      <c r="F147" s="222" t="s">
        <v>89</v>
      </c>
      <c r="G147" s="220"/>
      <c r="H147" s="223">
        <v>1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161</v>
      </c>
      <c r="AU147" s="229" t="s">
        <v>91</v>
      </c>
      <c r="AV147" s="13" t="s">
        <v>91</v>
      </c>
      <c r="AW147" s="13" t="s">
        <v>38</v>
      </c>
      <c r="AX147" s="13" t="s">
        <v>89</v>
      </c>
      <c r="AY147" s="229" t="s">
        <v>149</v>
      </c>
    </row>
    <row r="148" spans="2:65" s="1" customFormat="1" ht="16.5" customHeight="1" x14ac:dyDescent="0.2">
      <c r="B148" s="33"/>
      <c r="C148" s="195" t="s">
        <v>199</v>
      </c>
      <c r="D148" s="195" t="s">
        <v>153</v>
      </c>
      <c r="E148" s="196" t="s">
        <v>618</v>
      </c>
      <c r="F148" s="197" t="s">
        <v>619</v>
      </c>
      <c r="G148" s="198" t="s">
        <v>399</v>
      </c>
      <c r="H148" s="199">
        <v>1</v>
      </c>
      <c r="I148" s="200"/>
      <c r="J148" s="201">
        <f>ROUND(I148*H148,2)</f>
        <v>0</v>
      </c>
      <c r="K148" s="197" t="s">
        <v>1</v>
      </c>
      <c r="L148" s="37"/>
      <c r="M148" s="202" t="s">
        <v>1</v>
      </c>
      <c r="N148" s="203" t="s">
        <v>47</v>
      </c>
      <c r="O148" s="65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AR148" s="206" t="s">
        <v>158</v>
      </c>
      <c r="AT148" s="206" t="s">
        <v>153</v>
      </c>
      <c r="AU148" s="206" t="s">
        <v>91</v>
      </c>
      <c r="AY148" s="16" t="s">
        <v>149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89</v>
      </c>
      <c r="BK148" s="207">
        <f>ROUND(I148*H148,2)</f>
        <v>0</v>
      </c>
      <c r="BL148" s="16" t="s">
        <v>158</v>
      </c>
      <c r="BM148" s="206" t="s">
        <v>620</v>
      </c>
    </row>
    <row r="149" spans="2:65" s="13" customFormat="1" ht="11.25" x14ac:dyDescent="0.2">
      <c r="B149" s="219"/>
      <c r="C149" s="220"/>
      <c r="D149" s="210" t="s">
        <v>161</v>
      </c>
      <c r="E149" s="221" t="s">
        <v>1</v>
      </c>
      <c r="F149" s="222" t="s">
        <v>89</v>
      </c>
      <c r="G149" s="220"/>
      <c r="H149" s="223">
        <v>1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161</v>
      </c>
      <c r="AU149" s="229" t="s">
        <v>91</v>
      </c>
      <c r="AV149" s="13" t="s">
        <v>91</v>
      </c>
      <c r="AW149" s="13" t="s">
        <v>38</v>
      </c>
      <c r="AX149" s="13" t="s">
        <v>89</v>
      </c>
      <c r="AY149" s="229" t="s">
        <v>149</v>
      </c>
    </row>
    <row r="150" spans="2:65" s="1" customFormat="1" ht="16.5" customHeight="1" x14ac:dyDescent="0.2">
      <c r="B150" s="33"/>
      <c r="C150" s="195" t="s">
        <v>203</v>
      </c>
      <c r="D150" s="195" t="s">
        <v>153</v>
      </c>
      <c r="E150" s="196" t="s">
        <v>621</v>
      </c>
      <c r="F150" s="197" t="s">
        <v>622</v>
      </c>
      <c r="G150" s="198" t="s">
        <v>399</v>
      </c>
      <c r="H150" s="199">
        <v>1</v>
      </c>
      <c r="I150" s="200"/>
      <c r="J150" s="201">
        <f>ROUND(I150*H150,2)</f>
        <v>0</v>
      </c>
      <c r="K150" s="197" t="s">
        <v>1</v>
      </c>
      <c r="L150" s="37"/>
      <c r="M150" s="202" t="s">
        <v>1</v>
      </c>
      <c r="N150" s="203" t="s">
        <v>47</v>
      </c>
      <c r="O150" s="65"/>
      <c r="P150" s="204">
        <f>O150*H150</f>
        <v>0</v>
      </c>
      <c r="Q150" s="204">
        <v>0</v>
      </c>
      <c r="R150" s="204">
        <f>Q150*H150</f>
        <v>0</v>
      </c>
      <c r="S150" s="204">
        <v>0</v>
      </c>
      <c r="T150" s="205">
        <f>S150*H150</f>
        <v>0</v>
      </c>
      <c r="AR150" s="206" t="s">
        <v>158</v>
      </c>
      <c r="AT150" s="206" t="s">
        <v>153</v>
      </c>
      <c r="AU150" s="206" t="s">
        <v>91</v>
      </c>
      <c r="AY150" s="16" t="s">
        <v>149</v>
      </c>
      <c r="BE150" s="207">
        <f>IF(N150="základní",J150,0)</f>
        <v>0</v>
      </c>
      <c r="BF150" s="207">
        <f>IF(N150="snížená",J150,0)</f>
        <v>0</v>
      </c>
      <c r="BG150" s="207">
        <f>IF(N150="zákl. přenesená",J150,0)</f>
        <v>0</v>
      </c>
      <c r="BH150" s="207">
        <f>IF(N150="sníž. přenesená",J150,0)</f>
        <v>0</v>
      </c>
      <c r="BI150" s="207">
        <f>IF(N150="nulová",J150,0)</f>
        <v>0</v>
      </c>
      <c r="BJ150" s="16" t="s">
        <v>89</v>
      </c>
      <c r="BK150" s="207">
        <f>ROUND(I150*H150,2)</f>
        <v>0</v>
      </c>
      <c r="BL150" s="16" t="s">
        <v>158</v>
      </c>
      <c r="BM150" s="206" t="s">
        <v>623</v>
      </c>
    </row>
    <row r="151" spans="2:65" s="13" customFormat="1" ht="11.25" x14ac:dyDescent="0.2">
      <c r="B151" s="219"/>
      <c r="C151" s="220"/>
      <c r="D151" s="210" t="s">
        <v>161</v>
      </c>
      <c r="E151" s="221" t="s">
        <v>1</v>
      </c>
      <c r="F151" s="222" t="s">
        <v>89</v>
      </c>
      <c r="G151" s="220"/>
      <c r="H151" s="223">
        <v>1</v>
      </c>
      <c r="I151" s="224"/>
      <c r="J151" s="220"/>
      <c r="K151" s="220"/>
      <c r="L151" s="225"/>
      <c r="M151" s="256"/>
      <c r="N151" s="257"/>
      <c r="O151" s="257"/>
      <c r="P151" s="257"/>
      <c r="Q151" s="257"/>
      <c r="R151" s="257"/>
      <c r="S151" s="257"/>
      <c r="T151" s="258"/>
      <c r="AT151" s="229" t="s">
        <v>161</v>
      </c>
      <c r="AU151" s="229" t="s">
        <v>91</v>
      </c>
      <c r="AV151" s="13" t="s">
        <v>91</v>
      </c>
      <c r="AW151" s="13" t="s">
        <v>38</v>
      </c>
      <c r="AX151" s="13" t="s">
        <v>89</v>
      </c>
      <c r="AY151" s="229" t="s">
        <v>149</v>
      </c>
    </row>
    <row r="152" spans="2:65" s="1" customFormat="1" ht="6.95" customHeight="1" x14ac:dyDescent="0.2">
      <c r="B152" s="48"/>
      <c r="C152" s="49"/>
      <c r="D152" s="49"/>
      <c r="E152" s="49"/>
      <c r="F152" s="49"/>
      <c r="G152" s="49"/>
      <c r="H152" s="49"/>
      <c r="I152" s="147"/>
      <c r="J152" s="49"/>
      <c r="K152" s="49"/>
      <c r="L152" s="37"/>
    </row>
  </sheetData>
  <sheetProtection algorithmName="SHA-512" hashValue="OADZBACE2X5Qv516M7GItsNSxkTTjszXzA0QaWQKvYKnzd13hI275Dvx2eH3Yqrbd6na2dfBx0SlKWwYTPrX3g==" saltValue="gHwjK3hc5bHHHEzBVumt7osJpQ1+qyRvlt7+rEU5r+eNKf6MIg2T700g9HNZgar4/b4Ce31zHC4UAs72TiGSUA==" spinCount="100000" sheet="1" objects="1" scenarios="1" formatColumns="0" formatRows="0" autoFilter="0"/>
  <autoFilter ref="C123:K151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3E_Rekapitulace stavby</vt:lpstr>
      <vt:lpstr>3E_101 - Soupis prací - Komu...</vt:lpstr>
      <vt:lpstr>3E_VON - Soupis prací - Vedl...</vt:lpstr>
      <vt:lpstr>'3E_101 - Soupis prací - Komu...'!Názvy_tisku</vt:lpstr>
      <vt:lpstr>'3E_Rekapitulace stavby'!Názvy_tisku</vt:lpstr>
      <vt:lpstr>'3E_VON - Soupis prací - Vedl...'!Názvy_tisku</vt:lpstr>
      <vt:lpstr>'3E_101 - Soupis prací - Komu...'!Oblast_tisku</vt:lpstr>
      <vt:lpstr>'3E_Rekapitulace stavby'!Oblast_tisku</vt:lpstr>
      <vt:lpstr>'3E_VON - Soupis prací - Vedl...'!Oblast_tisku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vrana</dc:creator>
  <cp:lastModifiedBy>Novák Josef</cp:lastModifiedBy>
  <dcterms:created xsi:type="dcterms:W3CDTF">2019-02-25T23:28:47Z</dcterms:created>
  <dcterms:modified xsi:type="dcterms:W3CDTF">2019-05-15T15:10:07Z</dcterms:modified>
</cp:coreProperties>
</file>